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\\geoteknik.se\Data\U\50058 BALANCE\Arbetsmaterial\AP4 Metodik för miljö och hälsoriskbedömning\Arbetsmaterial\"/>
    </mc:Choice>
  </mc:AlternateContent>
  <xr:revisionPtr revIDLastSave="0" documentId="13_ncr:1_{9F04EB61-0A00-4742-AFE8-6DB7D587ECA1}" xr6:coauthVersionLast="47" xr6:coauthVersionMax="47" xr10:uidLastSave="{00000000-0000-0000-0000-000000000000}"/>
  <bookViews>
    <workbookView xWindow="-120" yWindow="-120" windowWidth="38640" windowHeight="21240" tabRatio="733" xr2:uid="{E95F96FF-E262-4F2B-8514-492DA3A0B1C3}"/>
  </bookViews>
  <sheets>
    <sheet name="Om verktyget" sheetId="15" r:id="rId1"/>
    <sheet name="Effektiva medelvärden" sheetId="17" r:id="rId2"/>
    <sheet name="Egna ämnesnamn" sheetId="20" r:id="rId3"/>
    <sheet name="Ämnesdata" sheetId="18" state="hidden" r:id="rId4"/>
    <sheet name="Beräkningar" sheetId="19" state="hidden" r:id="rId5"/>
  </sheets>
  <definedNames>
    <definedName name="Uppföljning">#REF!</definedName>
    <definedName name="Övrig_VP_info">#REF!</definedName>
    <definedName name="Övrigt_star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9" l="1"/>
  <c r="F26" i="19"/>
  <c r="E27" i="19"/>
  <c r="F27" i="19"/>
  <c r="E28" i="19"/>
  <c r="F28" i="19"/>
  <c r="E29" i="19"/>
  <c r="F29" i="19"/>
  <c r="E30" i="19"/>
  <c r="F30" i="19"/>
  <c r="E31" i="19"/>
  <c r="F31" i="19"/>
  <c r="E32" i="19"/>
  <c r="F32" i="19"/>
  <c r="E33" i="19"/>
  <c r="F33" i="19"/>
  <c r="E34" i="19"/>
  <c r="F34" i="19"/>
  <c r="E35" i="19"/>
  <c r="F35" i="19"/>
  <c r="E36" i="19"/>
  <c r="F36" i="19"/>
  <c r="E37" i="19"/>
  <c r="F37" i="19"/>
  <c r="E38" i="19"/>
  <c r="F38" i="19"/>
  <c r="E39" i="19"/>
  <c r="F39" i="19"/>
  <c r="E40" i="19"/>
  <c r="F40" i="19"/>
  <c r="F25" i="19"/>
  <c r="E25" i="19"/>
  <c r="E7" i="19"/>
  <c r="F7" i="19"/>
  <c r="E8" i="19"/>
  <c r="F8" i="19"/>
  <c r="E9" i="19"/>
  <c r="F9" i="19"/>
  <c r="E10" i="19"/>
  <c r="F10" i="19"/>
  <c r="E11" i="19"/>
  <c r="F11" i="19"/>
  <c r="E12" i="19"/>
  <c r="F12" i="19"/>
  <c r="E13" i="19"/>
  <c r="F13" i="19"/>
  <c r="E14" i="19"/>
  <c r="F14" i="19"/>
  <c r="E15" i="19"/>
  <c r="F15" i="19"/>
  <c r="E16" i="19"/>
  <c r="F16" i="19"/>
  <c r="E17" i="19"/>
  <c r="F17" i="19"/>
  <c r="E18" i="19"/>
  <c r="F18" i="19"/>
  <c r="E19" i="19"/>
  <c r="F19" i="19"/>
  <c r="E20" i="19"/>
  <c r="F20" i="19"/>
  <c r="E21" i="19"/>
  <c r="F21" i="19"/>
  <c r="F6" i="19"/>
  <c r="E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C21" i="19"/>
  <c r="C6" i="19"/>
  <c r="H40" i="19" l="1"/>
  <c r="G40" i="19"/>
  <c r="I40" i="19" s="1"/>
  <c r="H7" i="19"/>
  <c r="G19" i="19"/>
  <c r="G15" i="19"/>
  <c r="G11" i="19"/>
  <c r="G7" i="19"/>
  <c r="H19" i="19"/>
  <c r="H15" i="19"/>
  <c r="H11" i="19"/>
  <c r="H26" i="19"/>
  <c r="H28" i="19"/>
  <c r="H30" i="19"/>
  <c r="H32" i="19"/>
  <c r="H34" i="19"/>
  <c r="H36" i="19"/>
  <c r="H38" i="19"/>
  <c r="G6" i="19"/>
  <c r="G14" i="19"/>
  <c r="H6" i="19"/>
  <c r="H14" i="19"/>
  <c r="G25" i="19"/>
  <c r="I25" i="19" s="1"/>
  <c r="G27" i="19"/>
  <c r="I27" i="19" s="1"/>
  <c r="G31" i="19"/>
  <c r="I31" i="19" s="1"/>
  <c r="G33" i="19"/>
  <c r="I33" i="19" s="1"/>
  <c r="G35" i="19"/>
  <c r="I35" i="19" s="1"/>
  <c r="G37" i="19"/>
  <c r="I37" i="19" s="1"/>
  <c r="G21" i="19"/>
  <c r="G17" i="19"/>
  <c r="G13" i="19"/>
  <c r="G9" i="19"/>
  <c r="H21" i="19"/>
  <c r="H17" i="19"/>
  <c r="H13" i="19"/>
  <c r="H9" i="19"/>
  <c r="H25" i="19"/>
  <c r="H27" i="19"/>
  <c r="H29" i="19"/>
  <c r="H31" i="19"/>
  <c r="H33" i="19"/>
  <c r="H35" i="19"/>
  <c r="H37" i="19"/>
  <c r="H39" i="19"/>
  <c r="G18" i="19"/>
  <c r="G10" i="19"/>
  <c r="H18" i="19"/>
  <c r="H10" i="19"/>
  <c r="G29" i="19"/>
  <c r="I29" i="19" s="1"/>
  <c r="G39" i="19"/>
  <c r="I39" i="19" s="1"/>
  <c r="G20" i="19"/>
  <c r="G16" i="19"/>
  <c r="G12" i="19"/>
  <c r="G8" i="19"/>
  <c r="H20" i="19"/>
  <c r="H16" i="19"/>
  <c r="H12" i="19"/>
  <c r="H8" i="19"/>
  <c r="G26" i="19"/>
  <c r="I26" i="19" s="1"/>
  <c r="G28" i="19"/>
  <c r="I28" i="19" s="1"/>
  <c r="G30" i="19"/>
  <c r="I30" i="19" s="1"/>
  <c r="G32" i="19"/>
  <c r="I32" i="19" s="1"/>
  <c r="G34" i="19"/>
  <c r="I34" i="19" s="1"/>
  <c r="G36" i="19"/>
  <c r="I36" i="19" s="1"/>
  <c r="G38" i="19"/>
  <c r="I38" i="19" s="1"/>
  <c r="K54" i="19" l="1"/>
  <c r="G51" i="19"/>
  <c r="G49" i="19"/>
  <c r="G48" i="19"/>
  <c r="K53" i="19"/>
  <c r="K50" i="19"/>
  <c r="C49" i="19"/>
  <c r="K49" i="19"/>
  <c r="K48" i="19"/>
  <c r="K52" i="19"/>
  <c r="G50" i="19"/>
  <c r="K47" i="19"/>
  <c r="K51" i="19"/>
  <c r="G47" i="19"/>
  <c r="C47" i="19"/>
  <c r="I20" i="19"/>
  <c r="J20" i="19" s="1"/>
  <c r="J53" i="19" s="1"/>
  <c r="I18" i="19"/>
  <c r="J18" i="19" s="1"/>
  <c r="I13" i="19"/>
  <c r="J13" i="19" s="1"/>
  <c r="F51" i="19" s="1"/>
  <c r="I11" i="19"/>
  <c r="J11" i="19" s="1"/>
  <c r="F49" i="19" s="1"/>
  <c r="I8" i="19"/>
  <c r="J8" i="19" s="1"/>
  <c r="B49" i="19" s="1"/>
  <c r="I17" i="19"/>
  <c r="J17" i="19" s="1"/>
  <c r="J50" i="19" s="1"/>
  <c r="I14" i="19"/>
  <c r="J14" i="19" s="1"/>
  <c r="I15" i="19"/>
  <c r="J15" i="19" s="1"/>
  <c r="J48" i="19" s="1"/>
  <c r="I12" i="19"/>
  <c r="J12" i="19" s="1"/>
  <c r="I21" i="19"/>
  <c r="J21" i="19" s="1"/>
  <c r="J54" i="19" s="1"/>
  <c r="I6" i="19"/>
  <c r="J6" i="19" s="1"/>
  <c r="B47" i="19" s="1"/>
  <c r="I19" i="19"/>
  <c r="J19" i="19" s="1"/>
  <c r="J52" i="19" s="1"/>
  <c r="I16" i="19"/>
  <c r="J16" i="19" s="1"/>
  <c r="I10" i="19"/>
  <c r="J10" i="19" s="1"/>
  <c r="I9" i="19"/>
  <c r="J9" i="19" s="1"/>
  <c r="I7" i="19"/>
  <c r="J7" i="19" s="1"/>
  <c r="B48" i="19" s="1"/>
  <c r="C48" i="19" l="1"/>
  <c r="B58" i="19" s="1" a="1"/>
  <c r="B58" i="19" s="1"/>
  <c r="B64" i="19" s="1"/>
  <c r="H6" i="17" s="1"/>
  <c r="F47" i="19"/>
  <c r="J47" i="19"/>
  <c r="J51" i="19"/>
  <c r="F48" i="19"/>
  <c r="J49" i="19"/>
  <c r="F50" i="19"/>
  <c r="E58" i="19" a="1"/>
  <c r="E58" i="19" s="1"/>
  <c r="E64" i="19" s="1"/>
  <c r="K6" i="17" s="1"/>
  <c r="C58" i="19" a="1"/>
  <c r="C58" i="19" s="1"/>
  <c r="C64" i="19" s="1"/>
  <c r="I6" i="17" s="1"/>
  <c r="D58" i="19" l="1" a="1"/>
  <c r="D58" i="19" s="1"/>
  <c r="D64" i="19" s="1"/>
  <c r="J6" i="17" s="1"/>
  <c r="J56" i="19"/>
  <c r="F60" i="19" s="1"/>
  <c r="F66" i="19" s="1"/>
  <c r="L8" i="17" s="1"/>
  <c r="D60" i="19" a="1"/>
  <c r="D60" i="19" s="1"/>
  <c r="D66" i="19" s="1"/>
  <c r="J8" i="17" s="1"/>
  <c r="C60" i="19" a="1"/>
  <c r="C60" i="19" s="1"/>
  <c r="C66" i="19" s="1"/>
  <c r="I8" i="17" s="1"/>
  <c r="B59" i="19" a="1"/>
  <c r="B59" i="19" s="1"/>
  <c r="B65" i="19" s="1"/>
  <c r="H7" i="17" s="1"/>
  <c r="D59" i="19" a="1"/>
  <c r="D59" i="19" s="1"/>
  <c r="D65" i="19" s="1"/>
  <c r="J7" i="17" s="1"/>
  <c r="C59" i="19" a="1"/>
  <c r="C59" i="19" s="1"/>
  <c r="C65" i="19" s="1"/>
  <c r="I7" i="17" s="1"/>
  <c r="F53" i="19"/>
  <c r="G59" i="19" s="1"/>
  <c r="G65" i="19" s="1"/>
  <c r="M7" i="17" s="1"/>
  <c r="B60" i="19" a="1"/>
  <c r="B60" i="19" s="1"/>
  <c r="B66" i="19" s="1"/>
  <c r="H8" i="17" s="1"/>
  <c r="G60" i="19" l="1"/>
  <c r="G66" i="19" s="1"/>
  <c r="M8" i="17" s="1"/>
  <c r="F59" i="19"/>
  <c r="F65" i="19" s="1"/>
  <c r="L7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tc={4CAE0105-9B90-4C84-BB8C-0C8DDF9CC4DF}</author>
  </authors>
  <commentList>
    <comment ref="C5" authorId="0" shapeId="0" xr:uid="{4CAE0105-9B90-4C84-BB8C-0C8DDF9CC4DF}">
      <text>
        <t>[Trådad kommentar]
I din version av Excel kan du läsa den här trådade kommentaren, men eventuella ändringar i den tas bort om filen öppnas i en senare version av Excel. Läs mer: https://go.microsoft.com/fwlink/?linkid=870924
Kommentar:
    Nollor i dessa celler betyder att användaren inte lagt till några egna beteckningar.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<sst xmlns="http://schemas.openxmlformats.org/spreadsheetml/2006/main" count="285" uniqueCount="75">
  <si>
    <t>Effektiva medelvärden PAH</t>
  </si>
  <si>
    <t>Hur verktyget används</t>
  </si>
  <si>
    <t>Sammansättning PAH</t>
  </si>
  <si>
    <t>Ämne</t>
  </si>
  <si>
    <t>Koncentration</t>
  </si>
  <si>
    <t>Dibenso(a,h)antracen</t>
  </si>
  <si>
    <t>Naftalen</t>
  </si>
  <si>
    <t>Acenaftalen</t>
  </si>
  <si>
    <t>Acenaften</t>
  </si>
  <si>
    <t>Antracen</t>
  </si>
  <si>
    <t>Fluoren</t>
  </si>
  <si>
    <t>Fenantren</t>
  </si>
  <si>
    <t>Fluoranten</t>
  </si>
  <si>
    <t>Pyren</t>
  </si>
  <si>
    <t>Benso(ghi)perylen</t>
  </si>
  <si>
    <t>Benso(a)antracen</t>
  </si>
  <si>
    <t>Krysen</t>
  </si>
  <si>
    <t>Benso(b)fluoranten</t>
  </si>
  <si>
    <t>Benso(k)fluoranten</t>
  </si>
  <si>
    <t>Indeno(1,2,3-cd)pyren</t>
  </si>
  <si>
    <t>Benso(a)pyren</t>
  </si>
  <si>
    <t>Koc</t>
  </si>
  <si>
    <t>H</t>
  </si>
  <si>
    <t>TDI</t>
  </si>
  <si>
    <t>RfC</t>
  </si>
  <si>
    <t>TEF</t>
  </si>
  <si>
    <t>-</t>
  </si>
  <si>
    <t>l/kg</t>
  </si>
  <si>
    <t>mg/(kg,dag)</t>
  </si>
  <si>
    <t>mg/m³</t>
  </si>
  <si>
    <t>PAH-L</t>
  </si>
  <si>
    <t>PAH-M</t>
  </si>
  <si>
    <t>PAH-H</t>
  </si>
  <si>
    <t>Resultat</t>
  </si>
  <si>
    <t>Ämnesgrupp</t>
  </si>
  <si>
    <t>PAH-grupp</t>
  </si>
  <si>
    <t>Använt ämnesnamn</t>
  </si>
  <si>
    <t>Om detta blad</t>
  </si>
  <si>
    <t>PAH-beteckningar och grupper</t>
  </si>
  <si>
    <t>Indata sammansättning</t>
  </si>
  <si>
    <t>Ämne NV-benämning</t>
  </si>
  <si>
    <t>Koncentration gruppsumma</t>
  </si>
  <si>
    <t>Andel av grupp</t>
  </si>
  <si>
    <r>
      <rPr>
        <b/>
        <i/>
        <sz val="10"/>
        <color theme="0"/>
        <rFont val="Verdana Pro"/>
        <family val="2"/>
      </rPr>
      <t>K</t>
    </r>
    <r>
      <rPr>
        <b/>
        <vertAlign val="subscript"/>
        <sz val="10"/>
        <color theme="0"/>
        <rFont val="Verdana Pro"/>
        <family val="2"/>
      </rPr>
      <t>oc</t>
    </r>
    <r>
      <rPr>
        <b/>
        <sz val="10"/>
        <color theme="0"/>
        <rFont val="Verdana Pro"/>
        <family val="2"/>
      </rPr>
      <t xml:space="preserve"> (l/kg)</t>
    </r>
  </si>
  <si>
    <t>Indata Koc</t>
  </si>
  <si>
    <r>
      <t>K</t>
    </r>
    <r>
      <rPr>
        <b/>
        <vertAlign val="subscript"/>
        <sz val="10"/>
        <color theme="0"/>
        <rFont val="Verdana Pro"/>
        <family val="2"/>
      </rPr>
      <t>oc</t>
    </r>
  </si>
  <si>
    <r>
      <t>K</t>
    </r>
    <r>
      <rPr>
        <b/>
        <vertAlign val="subscript"/>
        <sz val="10"/>
        <color theme="0"/>
        <rFont val="Verdana Pro"/>
        <family val="2"/>
      </rPr>
      <t>ow</t>
    </r>
  </si>
  <si>
    <r>
      <t>RISK</t>
    </r>
    <r>
      <rPr>
        <b/>
        <vertAlign val="subscript"/>
        <sz val="10"/>
        <color theme="0"/>
        <rFont val="Verdana Pro"/>
        <family val="2"/>
      </rPr>
      <t>or</t>
    </r>
  </si>
  <si>
    <r>
      <t>RISK</t>
    </r>
    <r>
      <rPr>
        <b/>
        <vertAlign val="subscript"/>
        <sz val="10"/>
        <color theme="0"/>
        <rFont val="Verdana Pro"/>
        <family val="2"/>
      </rPr>
      <t>inh</t>
    </r>
  </si>
  <si>
    <t>Resultat platsspecifika ämnesdata</t>
  </si>
  <si>
    <t>Beräkningar ämnesspecifika data</t>
  </si>
  <si>
    <t>Sammansättning</t>
  </si>
  <si>
    <t>Inmatning</t>
  </si>
  <si>
    <t>Om Balance</t>
  </si>
  <si>
    <t>Referenser</t>
  </si>
  <si>
    <t>All inmatning av data görs i vita celler. Beräkningsresultat redovisas i ljusgröna celler. Rubriker och all annan information redovisas i mörkgröna celler. Nedan visas exempel på celler för inmating respektive redovisning av resultat.</t>
  </si>
  <si>
    <t>Koc att använda (l/kg)</t>
  </si>
  <si>
    <t>Här hämtas Koc från NV-data om inget eget Koc angetts</t>
  </si>
  <si>
    <t>I detta blad görs alla beräkningar. Användardata finns gula celler. Slutliga beräkningsresultat finns i ljusgröna celler (längst ned i bladet) och delresultat i blå celler.</t>
  </si>
  <si>
    <t>Koncentration (mg/kg TS)</t>
  </si>
  <si>
    <t>Om du vill använda andra ämnesnamn kan du fylla i dem i detta blad. För att underlätta har ämnena sorterats i bokstavsordning i detta blad.</t>
  </si>
  <si>
    <t>Ämnesnamn Naturvårdsverkets beräkningsverktyg (version 2.3.2)</t>
  </si>
  <si>
    <t>Eget ämnesnamn</t>
  </si>
  <si>
    <t>Ämnes-grupp</t>
  </si>
  <si>
    <r>
      <t xml:space="preserve">Berggren Kleja, D., Johansson, M. &amp; Enell, A. (2026). </t>
    </r>
    <r>
      <rPr>
        <i/>
        <sz val="10"/>
        <color theme="0"/>
        <rFont val="Verdana Pro"/>
        <family val="2"/>
      </rPr>
      <t>Stabilisering av PAH- och metallförorenad jord med biokol, Metodik för platsspecifik riskbedömning</t>
    </r>
    <r>
      <rPr>
        <sz val="10"/>
        <color theme="0"/>
        <rFont val="Verdana Pro"/>
        <family val="2"/>
      </rPr>
      <t>. Statens geotekniska institut, SGI, Linköping.</t>
    </r>
  </si>
  <si>
    <r>
      <t xml:space="preserve">Naturvårdsverket. (2016). </t>
    </r>
    <r>
      <rPr>
        <i/>
        <sz val="10"/>
        <color theme="0"/>
        <rFont val="Verdana Pro"/>
        <family val="2"/>
      </rPr>
      <t>Bilaga 1 - Sammanställning av indata till riktvärdesmodellen</t>
    </r>
    <r>
      <rPr>
        <sz val="10"/>
        <color theme="0"/>
        <rFont val="Verdana Pro"/>
        <family val="2"/>
      </rPr>
      <t>. https://www.naturvardsverket.se/4ac35e/globalassets/vagledning/fororenade-omraden/riktvarden/bilaga-1-sammanstallning-indata-berakningsmodellen.pdf</t>
    </r>
  </si>
  <si>
    <r>
      <t xml:space="preserve">Naturvårdsverket. (2025). </t>
    </r>
    <r>
      <rPr>
        <i/>
        <sz val="10"/>
        <color theme="0"/>
        <rFont val="Verdana Pro"/>
        <family val="2"/>
      </rPr>
      <t>Beräkningsprogram</t>
    </r>
    <r>
      <rPr>
        <sz val="10"/>
        <color theme="0"/>
        <rFont val="Verdana Pro"/>
        <family val="2"/>
      </rPr>
      <t xml:space="preserve"> (2.3.2). Naturvårdsverket. https://www.naturvardsverket.se/4a7b57/globalassets/vagledning/fororenade-omraden/riktvarden/version-2-3-2-nv-berakningsprogram-rv-mark-2025-09-25.xlsm</t>
    </r>
  </si>
  <si>
    <r>
      <t xml:space="preserve">Forskningsprojektet </t>
    </r>
    <r>
      <rPr>
        <i/>
        <sz val="10"/>
        <color theme="2"/>
        <rFont val="Verdana Pro"/>
        <family val="2"/>
      </rPr>
      <t>Behandling av lågförorenad jord med biokol (Balance)</t>
    </r>
    <r>
      <rPr>
        <sz val="10"/>
        <color theme="2"/>
        <rFont val="Verdana Pro"/>
        <family val="2"/>
      </rPr>
      <t xml:space="preserve"> pågick 2022-2025. Projektet har undersökt möjligheten att använda biokol för att behandla förorenad jord. Inom projektet har en vägledning tagits fram (Berggren Kleja m.fl., 2026) om hur bedömning av miljö- och hälsorisker kan utföras inför en behandling med biokol. Detta verktyg har tagits fram som en del i den vägledningen.
Projektet finansierades av det strategiska innovationsprogrammet RE:Source som finansieras av Energimyndigheten, Vinnova och Formas.</t>
    </r>
  </si>
  <si>
    <r>
      <rPr>
        <b/>
        <i/>
        <sz val="10"/>
        <color theme="0"/>
        <rFont val="Verdana Pro"/>
        <family val="2"/>
      </rPr>
      <t>K</t>
    </r>
    <r>
      <rPr>
        <b/>
        <vertAlign val="subscript"/>
        <sz val="10"/>
        <color theme="0"/>
        <rFont val="Verdana Pro"/>
        <family val="2"/>
      </rPr>
      <t>OC</t>
    </r>
  </si>
  <si>
    <r>
      <rPr>
        <b/>
        <i/>
        <sz val="10"/>
        <color theme="0"/>
        <rFont val="Verdana Pro"/>
        <family val="2"/>
      </rPr>
      <t>K</t>
    </r>
    <r>
      <rPr>
        <b/>
        <vertAlign val="subscript"/>
        <sz val="10"/>
        <color theme="0"/>
        <rFont val="Verdana Pro"/>
        <family val="2"/>
      </rPr>
      <t>OW</t>
    </r>
  </si>
  <si>
    <r>
      <t xml:space="preserve">Verktyget Effektiva medelvärden PAH har tagits fram av SGI inom forskningsprojektet Balance. Verktyget kan användas för att beräkna effektiva medelvärden för ämnesdata för PAH-L, PAH-M och PAH-H baserat på platsspecifik sammansättning av PAH i jord och på platsspecifika mätningar av </t>
    </r>
    <r>
      <rPr>
        <i/>
        <sz val="10"/>
        <color theme="0"/>
        <rFont val="Verdana Pro"/>
        <family val="2"/>
      </rPr>
      <t>K</t>
    </r>
    <r>
      <rPr>
        <vertAlign val="subscript"/>
        <sz val="10"/>
        <color theme="0"/>
        <rFont val="Verdana Pro"/>
        <family val="2"/>
      </rPr>
      <t>OC</t>
    </r>
    <r>
      <rPr>
        <sz val="10"/>
        <color theme="0"/>
        <rFont val="Verdana Pro"/>
        <family val="2"/>
      </rPr>
      <t xml:space="preserve"> (fördelningskoefficienten mellan vatten och organiskt kol [l/kg]).
Verktyget beräknar alla de värden i Naturvårdsverkets beräkningsverktyg som är beräknade som effektiva medelvärden för PAH, det vill säga </t>
    </r>
    <r>
      <rPr>
        <i/>
        <sz val="10"/>
        <color theme="0"/>
        <rFont val="Verdana Pro"/>
        <family val="2"/>
      </rPr>
      <t>K</t>
    </r>
    <r>
      <rPr>
        <vertAlign val="subscript"/>
        <sz val="10"/>
        <color theme="0"/>
        <rFont val="Verdana Pro"/>
        <family val="2"/>
      </rPr>
      <t>OC</t>
    </r>
    <r>
      <rPr>
        <sz val="10"/>
        <color theme="0"/>
        <rFont val="Verdana Pro"/>
        <family val="2"/>
      </rPr>
      <t xml:space="preserve">, </t>
    </r>
    <r>
      <rPr>
        <i/>
        <sz val="10"/>
        <color theme="0"/>
        <rFont val="Verdana Pro"/>
        <family val="2"/>
      </rPr>
      <t>K</t>
    </r>
    <r>
      <rPr>
        <vertAlign val="subscript"/>
        <sz val="10"/>
        <color theme="0"/>
        <rFont val="Verdana Pro"/>
        <family val="2"/>
      </rPr>
      <t>OW</t>
    </r>
    <r>
      <rPr>
        <sz val="10"/>
        <color theme="0"/>
        <rFont val="Verdana Pro"/>
        <family val="2"/>
      </rPr>
      <t xml:space="preserve">, </t>
    </r>
    <r>
      <rPr>
        <i/>
        <sz val="10"/>
        <color theme="0"/>
        <rFont val="Verdana Pro"/>
        <family val="2"/>
      </rPr>
      <t>H</t>
    </r>
    <r>
      <rPr>
        <sz val="10"/>
        <color theme="0"/>
        <rFont val="Verdana Pro"/>
        <family val="2"/>
      </rPr>
      <t>, TDI, RISK</t>
    </r>
    <r>
      <rPr>
        <vertAlign val="subscript"/>
        <sz val="10"/>
        <color theme="0"/>
        <rFont val="Verdana Pro"/>
        <family val="2"/>
      </rPr>
      <t>or</t>
    </r>
    <r>
      <rPr>
        <sz val="10"/>
        <color theme="0"/>
        <rFont val="Verdana Pro"/>
        <family val="2"/>
      </rPr>
      <t xml:space="preserve"> och RISK</t>
    </r>
    <r>
      <rPr>
        <vertAlign val="subscript"/>
        <sz val="10"/>
        <color theme="0"/>
        <rFont val="Verdana Pro"/>
        <family val="2"/>
      </rPr>
      <t>inh</t>
    </r>
    <r>
      <rPr>
        <sz val="10"/>
        <color theme="0"/>
        <rFont val="Verdana Pro"/>
        <family val="2"/>
      </rPr>
      <t>. Beräkningen utförs enligt de ekvationer som redovisas i bilaga 1 till Naturvårdsverkets rapport 5976 (Naturvårdsverket, 2016).
Beräkningarna utförs med användarens data samt med data från Naturvårdsverkets beräkningsverktyg, version 2.3.2 (Naturvårdsverket, 2025).</t>
    </r>
  </si>
  <si>
    <r>
      <t xml:space="preserve">Platsspecifika </t>
    </r>
    <r>
      <rPr>
        <b/>
        <i/>
        <sz val="12"/>
        <color theme="0"/>
        <rFont val="Verdana Pro"/>
        <family val="2"/>
      </rPr>
      <t>K</t>
    </r>
    <r>
      <rPr>
        <b/>
        <vertAlign val="subscript"/>
        <sz val="12"/>
        <color theme="0"/>
        <rFont val="Verdana Pro"/>
        <family val="2"/>
      </rPr>
      <t>OC</t>
    </r>
  </si>
  <si>
    <r>
      <rPr>
        <i/>
        <sz val="10"/>
        <color theme="0"/>
        <rFont val="Verdana Pro"/>
        <family val="2"/>
      </rPr>
      <t>K</t>
    </r>
    <r>
      <rPr>
        <vertAlign val="subscript"/>
        <sz val="10"/>
        <color theme="0"/>
        <rFont val="Verdana Pro"/>
        <family val="2"/>
      </rPr>
      <t>OC</t>
    </r>
    <r>
      <rPr>
        <sz val="10"/>
        <color theme="0"/>
        <rFont val="Verdana Pro"/>
        <family val="2"/>
      </rPr>
      <t xml:space="preserve"> (l/kg)</t>
    </r>
  </si>
  <si>
    <r>
      <t xml:space="preserve">Fyll i koncentration av de 16 enskilda PAH:erna. Angivna värden måste vara tal, d.v.s. det fungerar inte med &lt;.
Det går att ändra ämnesnamn och ordning, men om andra ämnesnamn används måste de anges i bladet </t>
    </r>
    <r>
      <rPr>
        <i/>
        <sz val="9"/>
        <color theme="0"/>
        <rFont val="Verdana Pro"/>
        <family val="2"/>
      </rPr>
      <t>Egna ämnesnamn</t>
    </r>
    <r>
      <rPr>
        <sz val="9"/>
        <color theme="0"/>
        <rFont val="Verdana Pro"/>
        <family val="2"/>
      </rPr>
      <t xml:space="preserve">.
Notera att verktyget är känsligt för exakt hur ämnesnamn anges. Det fungerar endast med de förifyllda namnen (samma som i Naturvårdsverkets beräkningsverktyg, kolumn B i bladet </t>
    </r>
    <r>
      <rPr>
        <i/>
        <sz val="9"/>
        <color theme="0"/>
        <rFont val="Verdana Pro"/>
        <family val="2"/>
      </rPr>
      <t>Egna ämnesnamn</t>
    </r>
    <r>
      <rPr>
        <sz val="9"/>
        <color theme="0"/>
        <rFont val="Verdana Pro"/>
        <family val="2"/>
      </rPr>
      <t xml:space="preserve">) eller de du själv anger i kolumn C i bladet </t>
    </r>
    <r>
      <rPr>
        <i/>
        <sz val="9"/>
        <color theme="0"/>
        <rFont val="Verdana Pro"/>
        <family val="2"/>
      </rPr>
      <t>Egna ämnesnamn</t>
    </r>
    <r>
      <rPr>
        <sz val="9"/>
        <color theme="0"/>
        <rFont val="Verdana Pro"/>
        <family val="2"/>
      </rPr>
      <t>.</t>
    </r>
  </si>
  <si>
    <r>
      <t xml:space="preserve">Fyll i platsspecifika </t>
    </r>
    <r>
      <rPr>
        <i/>
        <sz val="9"/>
        <color theme="0"/>
        <rFont val="Verdana Pro"/>
        <family val="2"/>
      </rPr>
      <t>K</t>
    </r>
    <r>
      <rPr>
        <vertAlign val="subscript"/>
        <sz val="9"/>
        <color theme="0"/>
        <rFont val="Verdana Pro"/>
        <family val="2"/>
      </rPr>
      <t>OC</t>
    </r>
    <r>
      <rPr>
        <sz val="9"/>
        <color theme="0"/>
        <rFont val="Verdana Pro"/>
        <family val="2"/>
      </rPr>
      <t xml:space="preserve">-värden för de 16 enskilda PAH:erna. Om inga värden fylls i räknar verktyget med de </t>
    </r>
    <r>
      <rPr>
        <i/>
        <sz val="9"/>
        <color theme="0"/>
        <rFont val="Verdana Pro"/>
        <family val="2"/>
      </rPr>
      <t>K</t>
    </r>
    <r>
      <rPr>
        <vertAlign val="subscript"/>
        <sz val="9"/>
        <color theme="0"/>
        <rFont val="Verdana Pro"/>
        <family val="2"/>
      </rPr>
      <t>OC</t>
    </r>
    <r>
      <rPr>
        <sz val="9"/>
        <color theme="0"/>
        <rFont val="Verdana Pro"/>
        <family val="2"/>
      </rPr>
      <t xml:space="preserve">-värden som finns i Naturvårdsverkets beräkningsverktyg version 2.3.2.
Det går att ändra ämnesnamn och ordning, men om andra ämnesnamn används måste de anges i bladet </t>
    </r>
    <r>
      <rPr>
        <i/>
        <sz val="9"/>
        <color theme="0"/>
        <rFont val="Verdana Pro"/>
        <family val="2"/>
      </rPr>
      <t>Egna ämnesnamn</t>
    </r>
    <r>
      <rPr>
        <sz val="9"/>
        <color theme="0"/>
        <rFont val="Verdana Pro"/>
        <family val="2"/>
      </rPr>
      <t xml:space="preserve">.
Notera att verktyget är känsligt för exakt hur ämnesnamn anges. Det fungerar endast med de förifyllda namnen (samma som i Naturvårdsverkets beräkningsverktyg, kolumn B i bladet </t>
    </r>
    <r>
      <rPr>
        <i/>
        <sz val="9"/>
        <color theme="0"/>
        <rFont val="Verdana Pro"/>
        <family val="2"/>
      </rPr>
      <t>Egna ämnesnamn</t>
    </r>
    <r>
      <rPr>
        <sz val="9"/>
        <color theme="0"/>
        <rFont val="Verdana Pro"/>
        <family val="2"/>
      </rPr>
      <t xml:space="preserve">) eller de du själv anger i kolumn C i bladet </t>
    </r>
    <r>
      <rPr>
        <i/>
        <sz val="9"/>
        <color theme="0"/>
        <rFont val="Verdana Pro"/>
        <family val="2"/>
      </rPr>
      <t>Egna ämnesnamn</t>
    </r>
    <r>
      <rPr>
        <sz val="9"/>
        <color theme="0"/>
        <rFont val="Verdana Pro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</si>
</sst>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 x14ac:knownFonts="1">
    <font>
      <sz val="11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1"/>
      <color theme="1"/>
      <name val="Verdana Pro"/>
      <family val="2"/>
    </font>
    <font>
      <b/>
      <sz val="12"/>
      <color theme="0"/>
      <name val="Verdana Pro"/>
      <family val="2"/>
    </font>
    <font>
      <b/>
      <vertAlign val="subscript"/>
      <sz val="12"/>
      <color theme="0"/>
      <name val="Verdana Pro"/>
      <family val="2"/>
    </font>
    <font>
      <i/>
      <sz val="10"/>
      <color theme="0"/>
      <name val="Verdana Pro"/>
      <family val="2"/>
    </font>
    <font>
      <sz val="10"/>
      <color theme="0"/>
      <name val="Verdana Pro"/>
      <family val="2"/>
    </font>
    <font>
      <vertAlign val="subscript"/>
      <sz val="10"/>
      <color theme="0"/>
      <name val="Verdana Pro"/>
      <family val="2"/>
    </font>
    <font>
      <sz val="10"/>
      <color theme="1"/>
      <name val="Verdana Pro"/>
      <family val="2"/>
    </font>
    <font>
      <b/>
      <i/>
      <sz val="12"/>
      <color theme="0"/>
      <name val="Verdana Pro"/>
      <family val="2"/>
    </font>
    <font>
      <b/>
      <sz val="10"/>
      <color theme="0"/>
      <name val="Verdana Pro"/>
      <family val="2"/>
    </font>
    <font>
      <b/>
      <i/>
      <sz val="10"/>
      <color theme="0"/>
      <name val="Verdana Pro"/>
      <family val="2"/>
    </font>
    <font>
      <b/>
      <vertAlign val="subscript"/>
      <sz val="10"/>
      <color theme="0"/>
      <name val="Verdana Pro"/>
      <family val="2"/>
    </font>
    <font>
      <b/>
      <sz val="10"/>
      <color theme="2"/>
      <name val="Verdana Pro"/>
      <family val="2"/>
    </font>
    <font>
      <sz val="10"/>
      <color theme="2"/>
      <name val="Verdana Pro"/>
      <family val="2"/>
    </font>
    <font>
      <i/>
      <sz val="10"/>
      <color theme="2"/>
      <name val="Verdana Pro"/>
      <family val="2"/>
    </font>
    <font>
      <sz val="9"/>
      <color theme="0"/>
      <name val="Verdana Pro"/>
      <family val="2"/>
    </font>
    <font>
      <i/>
      <sz val="9"/>
      <color theme="0"/>
      <name val="Verdana Pro"/>
      <family val="2"/>
    </font>
    <font>
      <vertAlign val="subscript"/>
      <sz val="9"/>
      <color theme="0"/>
      <name val="Verdana Pro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8" fillId="0" borderId="0" xfId="0" applyFont="1"/>
    <xf numFmtId="0" fontId="2" fillId="4" borderId="0" xfId="0" applyFont="1" applyFill="1"/>
    <xf numFmtId="0" fontId="3" fillId="4" borderId="0" xfId="0" applyFont="1" applyFill="1"/>
    <xf numFmtId="0" fontId="8" fillId="4" borderId="0" xfId="0" applyFont="1" applyFill="1"/>
    <xf numFmtId="0" fontId="6" fillId="4" borderId="0" xfId="0" applyFont="1" applyFill="1" applyAlignment="1">
      <alignment wrapText="1"/>
    </xf>
    <xf numFmtId="0" fontId="6" fillId="4" borderId="0" xfId="0" applyFont="1" applyFill="1"/>
    <xf numFmtId="0" fontId="10" fillId="4" borderId="0" xfId="0" applyFont="1" applyFill="1" applyAlignment="1">
      <alignment wrapText="1"/>
    </xf>
    <xf numFmtId="0" fontId="10" fillId="4" borderId="0" xfId="0" applyFont="1" applyFill="1"/>
    <xf numFmtId="0" fontId="6" fillId="6" borderId="0" xfId="0" applyFont="1" applyFill="1"/>
    <xf numFmtId="0" fontId="8" fillId="3" borderId="1" xfId="0" applyFont="1" applyFill="1" applyBorder="1"/>
    <xf numFmtId="0" fontId="10" fillId="4" borderId="0" xfId="0" applyFont="1" applyFill="1" applyAlignment="1">
      <alignment horizontal="center"/>
    </xf>
    <xf numFmtId="0" fontId="8" fillId="5" borderId="0" xfId="0" applyFont="1" applyFill="1"/>
    <xf numFmtId="0" fontId="8" fillId="5" borderId="0" xfId="0" applyFont="1" applyFill="1" applyAlignment="1">
      <alignment wrapText="1"/>
    </xf>
    <xf numFmtId="0" fontId="8" fillId="2" borderId="0" xfId="0" applyFont="1" applyFill="1"/>
    <xf numFmtId="0" fontId="6" fillId="4" borderId="0" xfId="0" applyFont="1" applyFill="1" applyAlignment="1">
      <alignment horizontal="right"/>
    </xf>
    <xf numFmtId="0" fontId="8" fillId="6" borderId="0" xfId="0" applyFont="1" applyFill="1"/>
    <xf numFmtId="0" fontId="13" fillId="4" borderId="0" xfId="0" applyFont="1" applyFill="1"/>
    <xf numFmtId="0" fontId="14" fillId="4" borderId="0" xfId="0" applyFont="1" applyFill="1"/>
    <xf numFmtId="0" fontId="6" fillId="5" borderId="0" xfId="0" applyFont="1" applyFill="1"/>
    <xf numFmtId="0" fontId="8" fillId="0" borderId="1" xfId="0" applyFont="1" applyBorder="1" applyProtection="1">
      <protection locked="0"/>
    </xf>
    <xf numFmtId="0" fontId="8" fillId="3" borderId="1" xfId="0" applyFont="1" applyFill="1" applyBorder="1" applyProtection="1">
      <protection locked="0"/>
    </xf>
    <xf numFmtId="0" fontId="10" fillId="4" borderId="0" xfId="0" applyFont="1" applyFill="1" applyAlignment="1">
      <alignment horizontal="right"/>
    </xf>
    <xf numFmtId="1" fontId="6" fillId="4" borderId="0" xfId="0" applyNumberFormat="1" applyFont="1" applyFill="1" applyAlignment="1">
      <alignment horizontal="right"/>
    </xf>
    <xf numFmtId="0" fontId="0" fillId="0" borderId="0" xfId="0" applyAlignment="1">
      <alignment horizontal="right"/>
    </xf>
    <xf numFmtId="0" fontId="11" fillId="4" borderId="0" xfId="0" applyFont="1" applyFill="1" applyAlignment="1">
      <alignment horizontal="center"/>
    </xf>
    <xf numFmtId="0" fontId="6" fillId="4" borderId="0" xfId="0" applyFont="1" applyFill="1" applyAlignment="1">
      <alignment horizontal="left" wrapText="1"/>
    </xf>
    <xf numFmtId="0" fontId="6" fillId="4" borderId="0" xfId="0" applyFont="1" applyFill="1" applyAlignment="1">
      <alignment wrapText="1"/>
    </xf>
    <xf numFmtId="0" fontId="14" fillId="4" borderId="0" xfId="0" applyFont="1" applyFill="1" applyAlignment="1">
      <alignment wrapText="1"/>
    </xf>
    <xf numFmtId="0" fontId="16" fillId="4" borderId="0" xfId="0" applyFont="1" applyFill="1" applyAlignment="1">
      <alignment vertical="top" wrapText="1"/>
    </xf>
    <xf numFmtId="0" fontId="10" fillId="4" borderId="0" xfId="0" applyFont="1" applyFill="1" applyAlignment="1">
      <alignment wrapText="1"/>
    </xf>
  </cellXfs>
  <cellStyles count="2">
    <cellStyle name="Normal" xfId="0" builtinId="0"/>
    <cellStyle name="Tusental 2" xfId="1" xr:uid="{2017491C-3787-42EB-BFD2-907ABE3789FA}"/>
  </cellStyles>
  <dxfs count="0"/>
  <tableStyles count="0" defaultTableStyle="TableStyleMedium2" defaultPivotStyle="PivotStyleLight16"/>
  <colors>
    <mruColors>
      <color rgb="FF20CA55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228601</xdr:rowOff>
    </xdr:from>
    <xdr:to>
      <xdr:col>2</xdr:col>
      <xdr:colOff>183940</xdr:colOff>
      <xdr:row>0</xdr:row>
      <xdr:rowOff>856358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02238DA5-3546-4C2E-BC74-55CD595FFC4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28601"/>
          <a:ext cx="2088940" cy="627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228601</xdr:rowOff>
    </xdr:from>
    <xdr:to>
      <xdr:col>2</xdr:col>
      <xdr:colOff>230625</xdr:colOff>
      <xdr:row>0</xdr:row>
      <xdr:rowOff>855001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28FB5A0-5E82-4E69-93DE-5B9E2809975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28601"/>
          <a:ext cx="2088000" cy="626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tilda Johansson" id="{D8544996-CEF1-4B8B-A7BB-A7B141F997CF}" userId="S::matilda.johansson@sgi.se::d5663870-4c3e-4ba5-991e-fc816718c4bb" providerId="AD"/>
</personList>
</file>

<file path=xl/theme/theme1.xml><?xml version="1.0" encoding="utf-8"?>
<a:theme xmlns:a="http://schemas.openxmlformats.org/drawingml/2006/main" name="Office-tema">
  <a:themeElements>
    <a:clrScheme name="SGI_Colors">
      <a:dk1>
        <a:sysClr val="windowText" lastClr="000000"/>
      </a:dk1>
      <a:lt1>
        <a:sysClr val="window" lastClr="FFFFFF"/>
      </a:lt1>
      <a:dk2>
        <a:srgbClr val="303D4D"/>
      </a:dk2>
      <a:lt2>
        <a:srgbClr val="F8F8F8"/>
      </a:lt2>
      <a:accent1>
        <a:srgbClr val="3C5A44"/>
      </a:accent1>
      <a:accent2>
        <a:srgbClr val="959A4B"/>
      </a:accent2>
      <a:accent3>
        <a:srgbClr val="D4A320"/>
      </a:accent3>
      <a:accent4>
        <a:srgbClr val="B46232"/>
      </a:accent4>
      <a:accent5>
        <a:srgbClr val="CCD872"/>
      </a:accent5>
      <a:accent6>
        <a:srgbClr val="32586D"/>
      </a:accent6>
      <a:hlink>
        <a:srgbClr val="5F5F5F"/>
      </a:hlink>
      <a:folHlink>
        <a:srgbClr val="919191"/>
      </a:folHlink>
    </a:clrScheme>
    <a:fontScheme name="Nya Microsoft">
      <a:majorFont>
        <a:latin typeface="Aptos SemiBold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" dT="2026-01-27T10:21:23.69" personId="{D8544996-CEF1-4B8B-A7BB-A7B141F997CF}" id="{4CAE0105-9B90-4C84-BB8C-0C8DDF9CC4DF}">
    <text>Nollor i dessa celler betyder att användaren inte lagt till några egna beteckningar.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8A46C-F2BA-4347-80C2-1F1BA856270F}">
  <dimension ref="A1:C20"/>
  <sheetViews>
    <sheetView tabSelected="1" zoomScaleNormal="100" workbookViewId="0">
      <selection activeCell="A20" sqref="A20"/>
    </sheetView>
  </sheetViews>
  <sheetFormatPr defaultColWidth="0" defaultRowHeight="14.25" zeroHeight="1" x14ac:dyDescent="0.2"/>
  <cols>
    <col min="1" max="1" width="19.125" style="1" customWidth="1"/>
    <col min="2" max="2" width="9" style="1" customWidth="1"/>
    <col min="3" max="3" width="53.5" style="1" customWidth="1"/>
    <col min="4" max="16384" width="9" style="1" hidden="1"/>
  </cols>
  <sheetData>
    <row r="1" spans="1:3" ht="89.25" customHeight="1" x14ac:dyDescent="0.2">
      <c r="A1" s="3"/>
      <c r="B1" s="3"/>
      <c r="C1" s="3"/>
    </row>
    <row r="2" spans="1:3" ht="15" x14ac:dyDescent="0.2">
      <c r="A2" s="4" t="s">
        <v>0</v>
      </c>
      <c r="B2" s="3"/>
      <c r="C2" s="3"/>
    </row>
    <row r="3" spans="1:3" ht="174" customHeight="1" x14ac:dyDescent="0.2">
      <c r="A3" s="28" t="s">
        <v>70</v>
      </c>
      <c r="B3" s="28"/>
      <c r="C3" s="28"/>
    </row>
    <row r="4" spans="1:3" x14ac:dyDescent="0.2">
      <c r="A4" s="3"/>
      <c r="B4" s="3"/>
      <c r="C4" s="3"/>
    </row>
    <row r="5" spans="1:3" ht="15" x14ac:dyDescent="0.2">
      <c r="A5" s="4" t="s">
        <v>1</v>
      </c>
      <c r="B5" s="3"/>
      <c r="C5" s="3"/>
    </row>
    <row r="6" spans="1:3" ht="41.25" customHeight="1" x14ac:dyDescent="0.2">
      <c r="A6" s="28" t="s">
        <v>55</v>
      </c>
      <c r="B6" s="28"/>
      <c r="C6" s="28"/>
    </row>
    <row r="7" spans="1:3" x14ac:dyDescent="0.2">
      <c r="A7" s="5"/>
      <c r="B7" s="5"/>
      <c r="C7" s="5"/>
    </row>
    <row r="8" spans="1:3" x14ac:dyDescent="0.2">
      <c r="A8" s="16" t="s">
        <v>52</v>
      </c>
      <c r="B8" s="11"/>
      <c r="C8" s="5"/>
    </row>
    <row r="9" spans="1:3" x14ac:dyDescent="0.2">
      <c r="A9" s="5"/>
      <c r="B9" s="5"/>
      <c r="C9" s="5"/>
    </row>
    <row r="10" spans="1:3" x14ac:dyDescent="0.2">
      <c r="A10" s="16" t="s">
        <v>33</v>
      </c>
      <c r="B10" s="17"/>
      <c r="C10" s="5"/>
    </row>
    <row r="11" spans="1:3" x14ac:dyDescent="0.2">
      <c r="A11" s="5"/>
      <c r="B11" s="5"/>
      <c r="C11" s="5"/>
    </row>
    <row r="12" spans="1:3" x14ac:dyDescent="0.2">
      <c r="A12" s="5"/>
      <c r="B12" s="5"/>
      <c r="C12" s="5"/>
    </row>
    <row r="13" spans="1:3" ht="15" x14ac:dyDescent="0.2">
      <c r="A13" s="4" t="s">
        <v>53</v>
      </c>
      <c r="B13" s="5"/>
      <c r="C13" s="5"/>
    </row>
    <row r="14" spans="1:3" ht="107.25" customHeight="1" x14ac:dyDescent="0.2">
      <c r="A14" s="29" t="s">
        <v>67</v>
      </c>
      <c r="B14" s="29"/>
      <c r="C14" s="29"/>
    </row>
    <row r="15" spans="1:3" x14ac:dyDescent="0.2">
      <c r="A15" s="5"/>
      <c r="B15" s="5"/>
      <c r="C15" s="5"/>
    </row>
    <row r="16" spans="1:3" ht="15" x14ac:dyDescent="0.2">
      <c r="A16" s="4" t="s">
        <v>54</v>
      </c>
      <c r="B16" s="5"/>
      <c r="C16" s="5"/>
    </row>
    <row r="17" spans="1:3" ht="42" customHeight="1" x14ac:dyDescent="0.2">
      <c r="A17" s="28" t="s">
        <v>64</v>
      </c>
      <c r="B17" s="28"/>
      <c r="C17" s="28"/>
    </row>
    <row r="18" spans="1:3" ht="42" customHeight="1" x14ac:dyDescent="0.2">
      <c r="A18" s="27" t="s">
        <v>65</v>
      </c>
      <c r="B18" s="27"/>
      <c r="C18" s="27"/>
    </row>
    <row r="19" spans="1:3" ht="42" customHeight="1" x14ac:dyDescent="0.2">
      <c r="A19" s="27" t="s">
        <v>66</v>
      </c>
      <c r="B19" s="27"/>
      <c r="C19" s="27"/>
    </row>
    <row r="20" spans="1:3" x14ac:dyDescent="0.2">
      <c r="A20" s="5"/>
      <c r="B20" s="5"/>
      <c r="C20" s="5"/>
    </row>
  </sheetData>
  <sheetProtection sheet="1" objects="1" scenarios="1" selectLockedCells="1"/>
  <mergeCells count="6">
    <mergeCell ref="A19:C19"/>
    <mergeCell ref="A3:C3"/>
    <mergeCell ref="A6:C6"/>
    <mergeCell ref="A14:C14"/>
    <mergeCell ref="A17:C17"/>
    <mergeCell ref="A18:C1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33E02-C9EC-405B-8540-0391D6DABFDF}">
  <dimension ref="A1:N58"/>
  <sheetViews>
    <sheetView zoomScaleNormal="100" workbookViewId="0">
      <selection activeCell="C5" sqref="C5"/>
    </sheetView>
  </sheetViews>
  <sheetFormatPr defaultColWidth="0" defaultRowHeight="12.75" zeroHeight="1" x14ac:dyDescent="0.2"/>
  <cols>
    <col min="1" max="1" width="1.25" style="2" customWidth="1"/>
    <col min="2" max="2" width="27.5" style="2" customWidth="1"/>
    <col min="3" max="3" width="12.375" style="2" bestFit="1" customWidth="1"/>
    <col min="4" max="4" width="1.5" style="2" customWidth="1"/>
    <col min="5" max="5" width="35.125" style="2" customWidth="1"/>
    <col min="6" max="6" width="1.25" style="2" customWidth="1"/>
    <col min="7" max="7" width="7.625" style="2" customWidth="1"/>
    <col min="8" max="13" width="12" style="2" customWidth="1"/>
    <col min="14" max="14" width="1" style="2" customWidth="1"/>
    <col min="15" max="16384" width="9" style="2" hidden="1"/>
  </cols>
  <sheetData>
    <row r="1" spans="1:14" ht="89.25" customHeight="1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x14ac:dyDescent="0.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 ht="15" x14ac:dyDescent="0.2">
      <c r="A3" s="5"/>
      <c r="B3" s="4" t="s">
        <v>2</v>
      </c>
      <c r="C3" s="5"/>
      <c r="D3" s="5"/>
      <c r="E3" s="5"/>
      <c r="F3" s="5"/>
      <c r="G3" s="4" t="s">
        <v>33</v>
      </c>
      <c r="H3" s="5"/>
      <c r="I3" s="5"/>
      <c r="J3" s="5"/>
      <c r="K3" s="5"/>
      <c r="L3" s="5"/>
      <c r="M3" s="5"/>
      <c r="N3" s="5"/>
    </row>
    <row r="4" spans="1:14" ht="26.25" x14ac:dyDescent="0.25">
      <c r="A4" s="5"/>
      <c r="B4" s="7" t="s">
        <v>3</v>
      </c>
      <c r="C4" s="6" t="s">
        <v>59</v>
      </c>
      <c r="D4" s="5"/>
      <c r="E4" s="5"/>
      <c r="F4" s="5"/>
      <c r="G4" s="31" t="s">
        <v>63</v>
      </c>
      <c r="H4" s="12" t="s">
        <v>68</v>
      </c>
      <c r="I4" s="12" t="s">
        <v>69</v>
      </c>
      <c r="J4" s="26" t="s">
        <v>22</v>
      </c>
      <c r="K4" s="12" t="s">
        <v>23</v>
      </c>
      <c r="L4" s="12" t="s">
        <v>47</v>
      </c>
      <c r="M4" s="12" t="s">
        <v>48</v>
      </c>
      <c r="N4" s="5"/>
    </row>
    <row r="5" spans="1:14" x14ac:dyDescent="0.2">
      <c r="A5" s="5"/>
      <c r="B5" s="21" t="s">
        <v>6</v>
      </c>
      <c r="C5" s="21"/>
      <c r="D5" s="5"/>
      <c r="E5" s="30" t="s">
        <v>73</v>
      </c>
      <c r="F5" s="5"/>
      <c r="G5" s="31"/>
      <c r="H5" s="12" t="s">
        <v>27</v>
      </c>
      <c r="I5" s="12" t="s">
        <v>27</v>
      </c>
      <c r="J5" s="12" t="s">
        <v>26</v>
      </c>
      <c r="K5" s="12" t="s">
        <v>28</v>
      </c>
      <c r="L5" s="12" t="s">
        <v>28</v>
      </c>
      <c r="M5" s="12" t="s">
        <v>29</v>
      </c>
      <c r="N5" s="5"/>
    </row>
    <row r="6" spans="1:14" x14ac:dyDescent="0.2">
      <c r="A6" s="5"/>
      <c r="B6" s="21" t="s">
        <v>7</v>
      </c>
      <c r="C6" s="21"/>
      <c r="D6" s="5"/>
      <c r="E6" s="30"/>
      <c r="F6" s="5"/>
      <c r="G6" s="7" t="s">
        <v>30</v>
      </c>
      <c r="H6" s="10" t="str">
        <f>Beräkningar!B64</f>
        <v>data saknas</v>
      </c>
      <c r="I6" s="10" t="str">
        <f>Beräkningar!C64</f>
        <v>data saknas</v>
      </c>
      <c r="J6" s="10" t="str">
        <f>Beräkningar!D64</f>
        <v>data saknas</v>
      </c>
      <c r="K6" s="10" t="str">
        <f>Beräkningar!E64</f>
        <v>data saknas</v>
      </c>
      <c r="L6" s="7"/>
      <c r="M6" s="7"/>
      <c r="N6" s="5"/>
    </row>
    <row r="7" spans="1:14" x14ac:dyDescent="0.2">
      <c r="A7" s="5"/>
      <c r="B7" s="21" t="s">
        <v>8</v>
      </c>
      <c r="C7" s="21"/>
      <c r="D7" s="5"/>
      <c r="E7" s="30"/>
      <c r="F7" s="5"/>
      <c r="G7" s="7" t="s">
        <v>31</v>
      </c>
      <c r="H7" s="10" t="str">
        <f>Beräkningar!B65</f>
        <v>data saknas</v>
      </c>
      <c r="I7" s="10" t="str">
        <f>Beräkningar!C65</f>
        <v>data saknas</v>
      </c>
      <c r="J7" s="10" t="str">
        <f>Beräkningar!D65</f>
        <v>data saknas</v>
      </c>
      <c r="K7" s="7"/>
      <c r="L7" s="10" t="str">
        <f>Beräkningar!F65</f>
        <v>data saknas</v>
      </c>
      <c r="M7" s="10" t="str">
        <f>Beräkningar!G65</f>
        <v>data saknas</v>
      </c>
      <c r="N7" s="5"/>
    </row>
    <row r="8" spans="1:14" x14ac:dyDescent="0.2">
      <c r="A8" s="5"/>
      <c r="B8" s="21" t="s">
        <v>9</v>
      </c>
      <c r="C8" s="21"/>
      <c r="D8" s="5"/>
      <c r="E8" s="30"/>
      <c r="F8" s="5"/>
      <c r="G8" s="7" t="s">
        <v>32</v>
      </c>
      <c r="H8" s="10" t="str">
        <f>Beräkningar!B66</f>
        <v>data saknas</v>
      </c>
      <c r="I8" s="10" t="str">
        <f>Beräkningar!C66</f>
        <v>data saknas</v>
      </c>
      <c r="J8" s="10" t="str">
        <f>Beräkningar!D66</f>
        <v>data saknas</v>
      </c>
      <c r="K8" s="7"/>
      <c r="L8" s="10" t="str">
        <f>Beräkningar!F66</f>
        <v>data saknas</v>
      </c>
      <c r="M8" s="10" t="str">
        <f>Beräkningar!G66</f>
        <v>data saknas</v>
      </c>
      <c r="N8" s="5"/>
    </row>
    <row r="9" spans="1:14" x14ac:dyDescent="0.2">
      <c r="A9" s="5"/>
      <c r="B9" s="21" t="s">
        <v>10</v>
      </c>
      <c r="C9" s="21"/>
      <c r="D9" s="5"/>
      <c r="E9" s="30"/>
      <c r="F9" s="5"/>
      <c r="G9" s="5"/>
      <c r="H9" s="5"/>
      <c r="I9" s="5"/>
      <c r="J9" s="5"/>
      <c r="K9" s="5"/>
      <c r="L9" s="5"/>
      <c r="M9" s="5"/>
      <c r="N9" s="5"/>
    </row>
    <row r="10" spans="1:14" x14ac:dyDescent="0.2">
      <c r="A10" s="5"/>
      <c r="B10" s="21" t="s">
        <v>11</v>
      </c>
      <c r="C10" s="21"/>
      <c r="D10" s="5"/>
      <c r="E10" s="30"/>
      <c r="F10" s="5"/>
      <c r="G10" s="5"/>
      <c r="H10" s="5"/>
      <c r="I10" s="5"/>
      <c r="J10" s="5"/>
      <c r="K10" s="5"/>
      <c r="L10" s="5"/>
      <c r="M10" s="5"/>
      <c r="N10" s="5"/>
    </row>
    <row r="11" spans="1:14" x14ac:dyDescent="0.2">
      <c r="A11" s="5"/>
      <c r="B11" s="21" t="s">
        <v>12</v>
      </c>
      <c r="C11" s="21"/>
      <c r="D11" s="5"/>
      <c r="E11" s="30"/>
      <c r="F11" s="5"/>
      <c r="G11" s="5"/>
      <c r="H11" s="5"/>
      <c r="I11" s="5"/>
      <c r="J11" s="5"/>
      <c r="K11" s="5"/>
      <c r="L11" s="5"/>
      <c r="M11" s="5"/>
      <c r="N11" s="5"/>
    </row>
    <row r="12" spans="1:14" x14ac:dyDescent="0.2">
      <c r="A12" s="5"/>
      <c r="B12" s="21" t="s">
        <v>13</v>
      </c>
      <c r="C12" s="21"/>
      <c r="D12" s="5"/>
      <c r="E12" s="30"/>
      <c r="F12" s="5"/>
      <c r="G12" s="5"/>
      <c r="H12" s="5"/>
      <c r="I12" s="5"/>
      <c r="J12" s="5"/>
      <c r="K12" s="5"/>
      <c r="L12" s="5"/>
      <c r="M12" s="5"/>
      <c r="N12" s="5"/>
    </row>
    <row r="13" spans="1:14" x14ac:dyDescent="0.2">
      <c r="A13" s="5"/>
      <c r="B13" s="21" t="s">
        <v>14</v>
      </c>
      <c r="C13" s="21"/>
      <c r="D13" s="5"/>
      <c r="E13" s="30"/>
      <c r="F13" s="5"/>
      <c r="G13" s="5"/>
      <c r="H13" s="5"/>
      <c r="I13" s="5"/>
      <c r="J13" s="5"/>
      <c r="K13" s="5"/>
      <c r="L13" s="5"/>
      <c r="M13" s="5"/>
      <c r="N13" s="5"/>
    </row>
    <row r="14" spans="1:14" x14ac:dyDescent="0.2">
      <c r="A14" s="5"/>
      <c r="B14" s="21" t="s">
        <v>15</v>
      </c>
      <c r="C14" s="21"/>
      <c r="D14" s="5"/>
      <c r="E14" s="30"/>
      <c r="F14" s="5"/>
      <c r="G14" s="5"/>
      <c r="H14" s="5"/>
      <c r="I14" s="5"/>
      <c r="J14" s="5"/>
      <c r="K14" s="5"/>
      <c r="L14" s="5"/>
      <c r="M14" s="5"/>
      <c r="N14" s="5"/>
    </row>
    <row r="15" spans="1:14" x14ac:dyDescent="0.2">
      <c r="A15" s="5"/>
      <c r="B15" s="21" t="s">
        <v>16</v>
      </c>
      <c r="C15" s="21"/>
      <c r="D15" s="5"/>
      <c r="E15" s="30"/>
      <c r="F15" s="5"/>
      <c r="G15" s="5"/>
      <c r="H15" s="5"/>
      <c r="I15" s="5"/>
      <c r="J15" s="5"/>
      <c r="K15" s="5"/>
      <c r="L15" s="5"/>
      <c r="M15" s="5"/>
      <c r="N15" s="5"/>
    </row>
    <row r="16" spans="1:14" x14ac:dyDescent="0.2">
      <c r="A16" s="5"/>
      <c r="B16" s="21" t="s">
        <v>17</v>
      </c>
      <c r="C16" s="21"/>
      <c r="D16" s="5"/>
      <c r="E16" s="30"/>
      <c r="F16" s="5"/>
      <c r="G16" s="5"/>
      <c r="H16" s="5"/>
      <c r="I16" s="5"/>
      <c r="J16" s="5"/>
      <c r="K16" s="5"/>
      <c r="L16" s="5"/>
      <c r="M16" s="5"/>
      <c r="N16" s="5"/>
    </row>
    <row r="17" spans="1:14" x14ac:dyDescent="0.2">
      <c r="A17" s="5"/>
      <c r="B17" s="21" t="s">
        <v>18</v>
      </c>
      <c r="C17" s="21"/>
      <c r="D17" s="5"/>
      <c r="E17" s="30"/>
      <c r="F17" s="5"/>
      <c r="G17" s="5"/>
      <c r="H17" s="5"/>
      <c r="I17" s="5"/>
      <c r="J17" s="5"/>
      <c r="K17" s="5"/>
      <c r="L17" s="5"/>
      <c r="M17" s="5"/>
      <c r="N17" s="5"/>
    </row>
    <row r="18" spans="1:14" x14ac:dyDescent="0.2">
      <c r="A18" s="5"/>
      <c r="B18" s="21" t="s">
        <v>19</v>
      </c>
      <c r="C18" s="21"/>
      <c r="D18" s="5"/>
      <c r="E18" s="30"/>
      <c r="F18" s="5"/>
      <c r="G18" s="5"/>
      <c r="H18" s="5"/>
      <c r="I18" s="5"/>
      <c r="J18" s="5"/>
      <c r="K18" s="5"/>
      <c r="L18" s="5"/>
      <c r="M18" s="5"/>
      <c r="N18" s="5"/>
    </row>
    <row r="19" spans="1:14" x14ac:dyDescent="0.2">
      <c r="A19" s="5"/>
      <c r="B19" s="21" t="s">
        <v>5</v>
      </c>
      <c r="C19" s="21"/>
      <c r="D19" s="5"/>
      <c r="E19" s="30"/>
      <c r="F19" s="5"/>
      <c r="G19" s="5"/>
      <c r="H19" s="5"/>
      <c r="I19" s="5"/>
      <c r="J19" s="5"/>
      <c r="K19" s="5"/>
      <c r="L19" s="5"/>
      <c r="M19" s="5"/>
      <c r="N19" s="5"/>
    </row>
    <row r="20" spans="1:14" x14ac:dyDescent="0.2">
      <c r="A20" s="5"/>
      <c r="B20" s="21" t="s">
        <v>20</v>
      </c>
      <c r="C20" s="21"/>
      <c r="D20" s="5"/>
      <c r="E20" s="30"/>
      <c r="F20" s="5"/>
      <c r="G20" s="5"/>
      <c r="H20" s="5"/>
      <c r="I20" s="5"/>
      <c r="J20" s="5"/>
      <c r="K20" s="5"/>
      <c r="L20" s="5"/>
      <c r="M20" s="5"/>
      <c r="N20" s="5"/>
    </row>
    <row r="21" spans="1:14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</row>
    <row r="22" spans="1:14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 spans="1:14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14" ht="18" x14ac:dyDescent="0.3">
      <c r="A24" s="5"/>
      <c r="B24" s="4" t="s">
        <v>71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</row>
    <row r="25" spans="1:14" ht="14.25" x14ac:dyDescent="0.25">
      <c r="A25" s="5"/>
      <c r="B25" s="7" t="s">
        <v>3</v>
      </c>
      <c r="C25" s="7" t="s">
        <v>72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</row>
    <row r="26" spans="1:14" x14ac:dyDescent="0.2">
      <c r="A26" s="5"/>
      <c r="B26" s="21" t="s">
        <v>6</v>
      </c>
      <c r="C26" s="21"/>
      <c r="D26" s="5"/>
      <c r="E26" s="30" t="s">
        <v>74</v>
      </c>
      <c r="F26" s="5"/>
      <c r="G26" s="5"/>
      <c r="H26" s="5"/>
      <c r="I26" s="5"/>
      <c r="J26" s="5"/>
      <c r="K26" s="5"/>
      <c r="L26" s="5"/>
      <c r="M26" s="5"/>
      <c r="N26" s="5"/>
    </row>
    <row r="27" spans="1:14" x14ac:dyDescent="0.2">
      <c r="A27" s="5"/>
      <c r="B27" s="21" t="s">
        <v>7</v>
      </c>
      <c r="C27" s="21"/>
      <c r="D27" s="5"/>
      <c r="E27" s="30"/>
      <c r="F27" s="5"/>
      <c r="G27" s="5"/>
      <c r="H27" s="5"/>
      <c r="I27" s="5"/>
      <c r="J27" s="5"/>
      <c r="K27" s="5"/>
      <c r="L27" s="5"/>
      <c r="M27" s="5"/>
      <c r="N27" s="5"/>
    </row>
    <row r="28" spans="1:14" x14ac:dyDescent="0.2">
      <c r="A28" s="5"/>
      <c r="B28" s="21" t="s">
        <v>8</v>
      </c>
      <c r="C28" s="21"/>
      <c r="D28" s="5"/>
      <c r="E28" s="30"/>
      <c r="F28" s="5"/>
      <c r="G28" s="5"/>
      <c r="H28" s="5"/>
      <c r="I28" s="5"/>
      <c r="J28" s="5"/>
      <c r="K28" s="5"/>
      <c r="L28" s="5"/>
      <c r="M28" s="5"/>
      <c r="N28" s="5"/>
    </row>
    <row r="29" spans="1:14" x14ac:dyDescent="0.2">
      <c r="A29" s="5"/>
      <c r="B29" s="21" t="s">
        <v>9</v>
      </c>
      <c r="C29" s="21"/>
      <c r="D29" s="5"/>
      <c r="E29" s="30"/>
      <c r="F29" s="5"/>
      <c r="G29" s="5"/>
      <c r="H29" s="5"/>
      <c r="I29" s="5"/>
      <c r="J29" s="5"/>
      <c r="K29" s="5"/>
      <c r="L29" s="5"/>
      <c r="M29" s="5"/>
      <c r="N29" s="5"/>
    </row>
    <row r="30" spans="1:14" x14ac:dyDescent="0.2">
      <c r="A30" s="5"/>
      <c r="B30" s="21" t="s">
        <v>10</v>
      </c>
      <c r="C30" s="21"/>
      <c r="D30" s="5"/>
      <c r="E30" s="30"/>
      <c r="F30" s="5"/>
      <c r="G30" s="5"/>
      <c r="H30" s="5"/>
      <c r="I30" s="5"/>
      <c r="J30" s="5"/>
      <c r="K30" s="5"/>
      <c r="L30" s="5"/>
      <c r="M30" s="5"/>
      <c r="N30" s="5"/>
    </row>
    <row r="31" spans="1:14" x14ac:dyDescent="0.2">
      <c r="A31" s="5"/>
      <c r="B31" s="21" t="s">
        <v>11</v>
      </c>
      <c r="C31" s="21"/>
      <c r="D31" s="5"/>
      <c r="E31" s="30"/>
      <c r="F31" s="5"/>
      <c r="G31" s="5"/>
      <c r="H31" s="5"/>
      <c r="I31" s="5"/>
      <c r="J31" s="5"/>
      <c r="K31" s="5"/>
      <c r="L31" s="5"/>
      <c r="M31" s="5"/>
      <c r="N31" s="5"/>
    </row>
    <row r="32" spans="1:14" x14ac:dyDescent="0.2">
      <c r="A32" s="5"/>
      <c r="B32" s="21" t="s">
        <v>12</v>
      </c>
      <c r="C32" s="21"/>
      <c r="D32" s="5"/>
      <c r="E32" s="30"/>
      <c r="F32" s="5"/>
      <c r="G32" s="5"/>
      <c r="H32" s="5"/>
      <c r="I32" s="5"/>
      <c r="J32" s="5"/>
      <c r="K32" s="5"/>
      <c r="L32" s="5"/>
      <c r="M32" s="5"/>
      <c r="N32" s="5"/>
    </row>
    <row r="33" spans="1:14" x14ac:dyDescent="0.2">
      <c r="A33" s="5"/>
      <c r="B33" s="21" t="s">
        <v>13</v>
      </c>
      <c r="C33" s="21"/>
      <c r="D33" s="5"/>
      <c r="E33" s="30"/>
      <c r="F33" s="5"/>
      <c r="G33" s="5"/>
      <c r="H33" s="5"/>
      <c r="I33" s="5"/>
      <c r="J33" s="5"/>
      <c r="K33" s="5"/>
      <c r="L33" s="5"/>
      <c r="M33" s="5"/>
      <c r="N33" s="5"/>
    </row>
    <row r="34" spans="1:14" x14ac:dyDescent="0.2">
      <c r="A34" s="5"/>
      <c r="B34" s="21" t="s">
        <v>14</v>
      </c>
      <c r="C34" s="21"/>
      <c r="D34" s="5"/>
      <c r="E34" s="30"/>
      <c r="F34" s="5"/>
      <c r="G34" s="5"/>
      <c r="H34" s="5"/>
      <c r="I34" s="5"/>
      <c r="J34" s="5"/>
      <c r="K34" s="5"/>
      <c r="L34" s="5"/>
      <c r="M34" s="5"/>
      <c r="N34" s="5"/>
    </row>
    <row r="35" spans="1:14" x14ac:dyDescent="0.2">
      <c r="A35" s="5"/>
      <c r="B35" s="21" t="s">
        <v>15</v>
      </c>
      <c r="C35" s="21"/>
      <c r="D35" s="5"/>
      <c r="E35" s="30"/>
      <c r="F35" s="5"/>
      <c r="G35" s="5"/>
      <c r="H35" s="5"/>
      <c r="I35" s="5"/>
      <c r="J35" s="5"/>
      <c r="K35" s="5"/>
      <c r="L35" s="5"/>
      <c r="M35" s="5"/>
      <c r="N35" s="5"/>
    </row>
    <row r="36" spans="1:14" x14ac:dyDescent="0.2">
      <c r="A36" s="5"/>
      <c r="B36" s="21" t="s">
        <v>16</v>
      </c>
      <c r="C36" s="21"/>
      <c r="D36" s="5"/>
      <c r="E36" s="30"/>
      <c r="F36" s="5"/>
      <c r="G36" s="5"/>
      <c r="H36" s="5"/>
      <c r="I36" s="5"/>
      <c r="J36" s="5"/>
      <c r="K36" s="5"/>
      <c r="L36" s="5"/>
      <c r="M36" s="5"/>
      <c r="N36" s="5"/>
    </row>
    <row r="37" spans="1:14" x14ac:dyDescent="0.2">
      <c r="A37" s="5"/>
      <c r="B37" s="21" t="s">
        <v>17</v>
      </c>
      <c r="C37" s="21"/>
      <c r="D37" s="5"/>
      <c r="E37" s="30"/>
      <c r="F37" s="5"/>
      <c r="G37" s="5"/>
      <c r="H37" s="5"/>
      <c r="I37" s="5"/>
      <c r="J37" s="5"/>
      <c r="K37" s="5"/>
      <c r="L37" s="5"/>
      <c r="M37" s="5"/>
      <c r="N37" s="5"/>
    </row>
    <row r="38" spans="1:14" x14ac:dyDescent="0.2">
      <c r="A38" s="5"/>
      <c r="B38" s="21" t="s">
        <v>18</v>
      </c>
      <c r="C38" s="21"/>
      <c r="D38" s="5"/>
      <c r="E38" s="30"/>
      <c r="F38" s="5"/>
      <c r="G38" s="5"/>
      <c r="H38" s="5"/>
      <c r="I38" s="5"/>
      <c r="J38" s="5"/>
      <c r="K38" s="5"/>
      <c r="L38" s="5"/>
      <c r="M38" s="5"/>
      <c r="N38" s="5"/>
    </row>
    <row r="39" spans="1:14" x14ac:dyDescent="0.2">
      <c r="A39" s="5"/>
      <c r="B39" s="21" t="s">
        <v>19</v>
      </c>
      <c r="C39" s="21"/>
      <c r="D39" s="5"/>
      <c r="E39" s="30"/>
      <c r="F39" s="5"/>
      <c r="G39" s="5"/>
      <c r="H39" s="5"/>
      <c r="I39" s="5"/>
      <c r="J39" s="5"/>
      <c r="K39" s="5"/>
      <c r="L39" s="5"/>
      <c r="M39" s="5"/>
      <c r="N39" s="5"/>
    </row>
    <row r="40" spans="1:14" x14ac:dyDescent="0.2">
      <c r="A40" s="5"/>
      <c r="B40" s="21" t="s">
        <v>5</v>
      </c>
      <c r="C40" s="21"/>
      <c r="D40" s="5"/>
      <c r="E40" s="30"/>
      <c r="F40" s="5"/>
      <c r="G40" s="5"/>
      <c r="H40" s="5"/>
      <c r="I40" s="5"/>
      <c r="J40" s="5"/>
      <c r="K40" s="5"/>
      <c r="L40" s="5"/>
      <c r="M40" s="5"/>
      <c r="N40" s="5"/>
    </row>
    <row r="41" spans="1:14" x14ac:dyDescent="0.2">
      <c r="A41" s="5"/>
      <c r="B41" s="21" t="s">
        <v>20</v>
      </c>
      <c r="C41" s="21"/>
      <c r="D41" s="5"/>
      <c r="E41" s="30"/>
      <c r="F41" s="5"/>
      <c r="G41" s="5"/>
      <c r="H41" s="5"/>
      <c r="I41" s="5"/>
      <c r="J41" s="5"/>
      <c r="K41" s="5"/>
      <c r="L41" s="5"/>
      <c r="M41" s="5"/>
      <c r="N41" s="5"/>
    </row>
    <row r="42" spans="1:14" x14ac:dyDescent="0.2">
      <c r="A42" s="5"/>
      <c r="B42" s="5"/>
      <c r="C42" s="5"/>
      <c r="D42" s="5"/>
      <c r="E42" s="30"/>
      <c r="F42" s="5"/>
      <c r="G42" s="5"/>
      <c r="H42" s="5"/>
      <c r="I42" s="5"/>
      <c r="J42" s="5"/>
      <c r="K42" s="5"/>
      <c r="L42" s="5"/>
      <c r="M42" s="5"/>
      <c r="N42" s="5"/>
    </row>
    <row r="49" s="2" customFormat="1" hidden="1" x14ac:dyDescent="0.2"/>
    <row r="50" s="2" customFormat="1" hidden="1" x14ac:dyDescent="0.2"/>
    <row r="51" s="2" customFormat="1" hidden="1" x14ac:dyDescent="0.2"/>
    <row r="52" s="2" customFormat="1" hidden="1" x14ac:dyDescent="0.2"/>
    <row r="53" s="2" customFormat="1" hidden="1" x14ac:dyDescent="0.2"/>
    <row r="54" s="2" customFormat="1" hidden="1" x14ac:dyDescent="0.2"/>
    <row r="55" s="2" customFormat="1" hidden="1" x14ac:dyDescent="0.2"/>
    <row r="56" s="2" customFormat="1" hidden="1" x14ac:dyDescent="0.2"/>
    <row r="57" s="2" customFormat="1" hidden="1" x14ac:dyDescent="0.2"/>
    <row r="58" s="2" customFormat="1" hidden="1" x14ac:dyDescent="0.2"/>
  </sheetData>
  <sheetProtection sheet="1" objects="1" scenarios="1"/>
  <mergeCells count="3">
    <mergeCell ref="E5:E20"/>
    <mergeCell ref="E26:E42"/>
    <mergeCell ref="G4:G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5CAA3-6191-492D-953A-A1532757C39E}">
  <dimension ref="A1:E37"/>
  <sheetViews>
    <sheetView workbookViewId="0">
      <selection activeCell="C5" sqref="C5"/>
    </sheetView>
  </sheetViews>
  <sheetFormatPr defaultColWidth="0" defaultRowHeight="12.75" zeroHeight="1" x14ac:dyDescent="0.2"/>
  <cols>
    <col min="1" max="1" width="2" style="2" customWidth="1"/>
    <col min="2" max="2" width="24" style="2" customWidth="1"/>
    <col min="3" max="3" width="18.75" style="2" bestFit="1" customWidth="1"/>
    <col min="4" max="4" width="1.75" style="2" customWidth="1"/>
    <col min="5" max="5" width="0" style="2" hidden="1" customWidth="1"/>
    <col min="6" max="16384" width="9" style="2" hidden="1"/>
  </cols>
  <sheetData>
    <row r="1" spans="1:5" ht="6" customHeight="1" x14ac:dyDescent="0.2">
      <c r="A1" s="5"/>
      <c r="B1" s="5"/>
      <c r="C1" s="5"/>
      <c r="D1" s="5"/>
    </row>
    <row r="2" spans="1:5" ht="50.25" customHeight="1" x14ac:dyDescent="0.2">
      <c r="A2" s="5"/>
      <c r="B2" s="28" t="s">
        <v>60</v>
      </c>
      <c r="C2" s="28"/>
      <c r="D2" s="5"/>
    </row>
    <row r="3" spans="1:5" ht="8.25" customHeight="1" x14ac:dyDescent="0.2">
      <c r="A3" s="5"/>
      <c r="B3" s="5"/>
      <c r="C3" s="5"/>
      <c r="D3" s="5"/>
    </row>
    <row r="4" spans="1:5" ht="56.25" customHeight="1" x14ac:dyDescent="0.2">
      <c r="A4" s="5"/>
      <c r="B4" s="8" t="s">
        <v>61</v>
      </c>
      <c r="C4" s="9" t="s">
        <v>62</v>
      </c>
      <c r="D4" s="5"/>
    </row>
    <row r="5" spans="1:5" ht="14.25" x14ac:dyDescent="0.2">
      <c r="A5" s="5"/>
      <c r="B5" s="7" t="s">
        <v>7</v>
      </c>
      <c r="C5" s="22"/>
      <c r="D5" s="5"/>
      <c r="E5" s="1"/>
    </row>
    <row r="6" spans="1:5" ht="14.25" x14ac:dyDescent="0.2">
      <c r="A6" s="5"/>
      <c r="B6" s="7" t="s">
        <v>8</v>
      </c>
      <c r="C6" s="22"/>
      <c r="D6" s="5"/>
      <c r="E6" s="1"/>
    </row>
    <row r="7" spans="1:5" ht="14.25" x14ac:dyDescent="0.2">
      <c r="A7" s="5"/>
      <c r="B7" s="7" t="s">
        <v>9</v>
      </c>
      <c r="C7" s="22"/>
      <c r="D7" s="5"/>
      <c r="E7" s="1"/>
    </row>
    <row r="8" spans="1:5" ht="14.25" x14ac:dyDescent="0.2">
      <c r="A8" s="5"/>
      <c r="B8" s="7" t="s">
        <v>15</v>
      </c>
      <c r="C8" s="22"/>
      <c r="D8" s="5"/>
      <c r="E8" s="1"/>
    </row>
    <row r="9" spans="1:5" ht="14.25" x14ac:dyDescent="0.2">
      <c r="A9" s="5"/>
      <c r="B9" s="7" t="s">
        <v>20</v>
      </c>
      <c r="C9" s="22"/>
      <c r="D9" s="5"/>
      <c r="E9" s="1"/>
    </row>
    <row r="10" spans="1:5" ht="14.25" x14ac:dyDescent="0.2">
      <c r="A10" s="5"/>
      <c r="B10" s="7" t="s">
        <v>17</v>
      </c>
      <c r="C10" s="22"/>
      <c r="D10" s="5"/>
      <c r="E10" s="1"/>
    </row>
    <row r="11" spans="1:5" ht="14.25" x14ac:dyDescent="0.2">
      <c r="A11" s="5"/>
      <c r="B11" s="7" t="s">
        <v>14</v>
      </c>
      <c r="C11" s="22"/>
      <c r="D11" s="5"/>
      <c r="E11" s="1"/>
    </row>
    <row r="12" spans="1:5" ht="14.25" x14ac:dyDescent="0.2">
      <c r="A12" s="5"/>
      <c r="B12" s="7" t="s">
        <v>18</v>
      </c>
      <c r="C12" s="22"/>
      <c r="D12" s="5"/>
      <c r="E12" s="1"/>
    </row>
    <row r="13" spans="1:5" ht="14.25" x14ac:dyDescent="0.2">
      <c r="A13" s="5"/>
      <c r="B13" s="7" t="s">
        <v>5</v>
      </c>
      <c r="C13" s="22"/>
      <c r="D13" s="5"/>
      <c r="E13" s="1"/>
    </row>
    <row r="14" spans="1:5" ht="14.25" x14ac:dyDescent="0.2">
      <c r="A14" s="5"/>
      <c r="B14" s="7" t="s">
        <v>11</v>
      </c>
      <c r="C14" s="22"/>
      <c r="D14" s="5"/>
      <c r="E14" s="1"/>
    </row>
    <row r="15" spans="1:5" ht="14.25" x14ac:dyDescent="0.2">
      <c r="A15" s="5"/>
      <c r="B15" s="7" t="s">
        <v>12</v>
      </c>
      <c r="C15" s="22"/>
      <c r="D15" s="5"/>
      <c r="E15" s="1"/>
    </row>
    <row r="16" spans="1:5" ht="14.25" x14ac:dyDescent="0.2">
      <c r="A16" s="5"/>
      <c r="B16" s="7" t="s">
        <v>10</v>
      </c>
      <c r="C16" s="22"/>
      <c r="D16" s="5"/>
      <c r="E16" s="1"/>
    </row>
    <row r="17" spans="1:5" ht="14.25" x14ac:dyDescent="0.2">
      <c r="A17" s="5"/>
      <c r="B17" s="7" t="s">
        <v>19</v>
      </c>
      <c r="C17" s="22"/>
      <c r="D17" s="5"/>
      <c r="E17" s="1"/>
    </row>
    <row r="18" spans="1:5" ht="14.25" x14ac:dyDescent="0.2">
      <c r="A18" s="5"/>
      <c r="B18" s="7" t="s">
        <v>16</v>
      </c>
      <c r="C18" s="22"/>
      <c r="D18" s="5"/>
      <c r="E18" s="1"/>
    </row>
    <row r="19" spans="1:5" ht="14.25" x14ac:dyDescent="0.2">
      <c r="A19" s="5"/>
      <c r="B19" s="7" t="s">
        <v>6</v>
      </c>
      <c r="C19" s="22"/>
      <c r="D19" s="5"/>
      <c r="E19" s="1"/>
    </row>
    <row r="20" spans="1:5" ht="14.25" x14ac:dyDescent="0.2">
      <c r="A20" s="5"/>
      <c r="B20" s="7" t="s">
        <v>13</v>
      </c>
      <c r="C20" s="22"/>
      <c r="D20" s="5"/>
      <c r="E20" s="1"/>
    </row>
    <row r="21" spans="1:5" ht="5.25" customHeight="1" x14ac:dyDescent="0.2">
      <c r="A21" s="5"/>
      <c r="B21" s="3"/>
      <c r="C21" s="3"/>
      <c r="D21" s="5"/>
      <c r="E21" s="1"/>
    </row>
    <row r="22" spans="1:5" ht="14.25" hidden="1" x14ac:dyDescent="0.2">
      <c r="B22" s="1"/>
      <c r="C22" s="1"/>
      <c r="E22" s="1"/>
    </row>
    <row r="23" spans="1:5" ht="14.25" hidden="1" x14ac:dyDescent="0.2">
      <c r="B23" s="1"/>
      <c r="C23" s="1"/>
      <c r="E23" s="1"/>
    </row>
    <row r="24" spans="1:5" ht="14.25" hidden="1" x14ac:dyDescent="0.2">
      <c r="B24" s="1"/>
      <c r="C24" s="1"/>
      <c r="E24" s="1"/>
    </row>
    <row r="25" spans="1:5" ht="14.25" hidden="1" x14ac:dyDescent="0.2">
      <c r="B25" s="1"/>
      <c r="C25" s="1"/>
      <c r="E25" s="1"/>
    </row>
    <row r="26" spans="1:5" ht="14.25" hidden="1" x14ac:dyDescent="0.2">
      <c r="B26" s="1"/>
      <c r="C26" s="1"/>
      <c r="E26" s="1"/>
    </row>
    <row r="27" spans="1:5" ht="14.25" hidden="1" x14ac:dyDescent="0.2">
      <c r="B27" s="1"/>
      <c r="C27" s="1"/>
      <c r="E27" s="1"/>
    </row>
    <row r="28" spans="1:5" ht="14.25" hidden="1" x14ac:dyDescent="0.2">
      <c r="B28" s="1"/>
      <c r="C28" s="1"/>
      <c r="E28" s="1"/>
    </row>
    <row r="29" spans="1:5" ht="14.25" hidden="1" x14ac:dyDescent="0.2">
      <c r="B29" s="1"/>
      <c r="C29" s="1"/>
      <c r="E29" s="1"/>
    </row>
    <row r="30" spans="1:5" ht="14.25" hidden="1" x14ac:dyDescent="0.2">
      <c r="B30" s="1"/>
      <c r="C30" s="1"/>
      <c r="E30" s="1"/>
    </row>
    <row r="31" spans="1:5" ht="14.25" hidden="1" x14ac:dyDescent="0.2">
      <c r="B31" s="1"/>
      <c r="C31" s="1"/>
      <c r="E31" s="1"/>
    </row>
    <row r="32" spans="1:5" ht="14.25" hidden="1" x14ac:dyDescent="0.2">
      <c r="B32" s="1"/>
      <c r="C32" s="1"/>
      <c r="E32" s="1"/>
    </row>
    <row r="33" spans="2:5" ht="14.25" hidden="1" x14ac:dyDescent="0.2">
      <c r="B33" s="1"/>
      <c r="C33" s="1"/>
      <c r="E33" s="1"/>
    </row>
    <row r="34" spans="2:5" ht="14.25" hidden="1" x14ac:dyDescent="0.2">
      <c r="B34" s="1"/>
      <c r="C34" s="1"/>
      <c r="E34" s="1"/>
    </row>
    <row r="35" spans="2:5" ht="14.25" hidden="1" x14ac:dyDescent="0.2">
      <c r="B35" s="1"/>
      <c r="C35" s="1"/>
      <c r="E35" s="1"/>
    </row>
    <row r="36" spans="2:5" ht="14.25" hidden="1" x14ac:dyDescent="0.2">
      <c r="B36" s="1"/>
      <c r="C36" s="1"/>
      <c r="E36" s="1"/>
    </row>
    <row r="37" spans="2:5" ht="14.25" hidden="1" x14ac:dyDescent="0.2">
      <c r="B37" s="1"/>
      <c r="C37" s="1"/>
      <c r="E37" s="1"/>
    </row>
  </sheetData>
  <sheetProtection sheet="1" objects="1" scenarios="1"/>
  <sortState xmlns:xlrd2="http://schemas.microsoft.com/office/spreadsheetml/2017/richdata2" ref="B5:B20">
    <sortCondition ref="B5:B20"/>
  </sortState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14E3F-8093-47F9-AB60-D1185827CB08}">
  <dimension ref="A1:I18"/>
  <sheetViews>
    <sheetView workbookViewId="0">
      <selection activeCell="C22" sqref="C22"/>
    </sheetView>
  </sheetViews>
  <sheetFormatPr defaultRowHeight="15" x14ac:dyDescent="0.25"/>
  <cols>
    <col min="1" max="1" width="18.125" bestFit="1" customWidth="1"/>
    <col min="2" max="9" width="14.125" style="25" customWidth="1"/>
  </cols>
  <sheetData>
    <row r="1" spans="1:9" x14ac:dyDescent="0.25">
      <c r="A1" s="9" t="s">
        <v>3</v>
      </c>
      <c r="B1" s="23" t="s">
        <v>68</v>
      </c>
      <c r="C1" s="23" t="s">
        <v>69</v>
      </c>
      <c r="D1" s="23" t="s">
        <v>22</v>
      </c>
      <c r="E1" s="23" t="s">
        <v>23</v>
      </c>
      <c r="F1" s="23" t="s">
        <v>47</v>
      </c>
      <c r="G1" s="23" t="s">
        <v>24</v>
      </c>
      <c r="H1" s="23" t="s">
        <v>48</v>
      </c>
      <c r="I1" s="23" t="s">
        <v>25</v>
      </c>
    </row>
    <row r="2" spans="1:9" x14ac:dyDescent="0.25">
      <c r="A2" s="9"/>
      <c r="B2" s="23" t="s">
        <v>27</v>
      </c>
      <c r="C2" s="23" t="s">
        <v>27</v>
      </c>
      <c r="D2" s="23" t="s">
        <v>26</v>
      </c>
      <c r="E2" s="23" t="s">
        <v>28</v>
      </c>
      <c r="F2" s="23" t="s">
        <v>28</v>
      </c>
      <c r="G2" s="23" t="s">
        <v>29</v>
      </c>
      <c r="H2" s="23" t="s">
        <v>29</v>
      </c>
      <c r="I2" s="23"/>
    </row>
    <row r="3" spans="1:9" x14ac:dyDescent="0.25">
      <c r="A3" s="7" t="s">
        <v>6</v>
      </c>
      <c r="B3" s="24">
        <v>954.99258602143675</v>
      </c>
      <c r="C3" s="24">
        <v>1995.2623149688804</v>
      </c>
      <c r="D3" s="16">
        <v>1.17E-2</v>
      </c>
      <c r="E3" s="16">
        <v>0.02</v>
      </c>
      <c r="F3" s="16"/>
      <c r="G3" s="16">
        <v>3.0000000000000001E-3</v>
      </c>
      <c r="H3" s="16"/>
      <c r="I3" s="16"/>
    </row>
    <row r="4" spans="1:9" x14ac:dyDescent="0.25">
      <c r="A4" s="7" t="s">
        <v>7</v>
      </c>
      <c r="B4" s="24">
        <v>2951.2092266663899</v>
      </c>
      <c r="C4" s="24">
        <v>8709.6358995608189</v>
      </c>
      <c r="D4" s="16">
        <v>2.8899999999999999E-2</v>
      </c>
      <c r="E4" s="16">
        <v>0.04</v>
      </c>
      <c r="F4" s="16"/>
      <c r="G4" s="16"/>
      <c r="H4" s="16"/>
      <c r="I4" s="16"/>
    </row>
    <row r="5" spans="1:9" x14ac:dyDescent="0.25">
      <c r="A5" s="7" t="s">
        <v>8</v>
      </c>
      <c r="B5" s="24">
        <v>3388.4415613920255</v>
      </c>
      <c r="C5" s="24">
        <v>8317.6377110267094</v>
      </c>
      <c r="D5" s="16">
        <v>1.0800000000000001E-2</v>
      </c>
      <c r="E5" s="16">
        <v>0.04</v>
      </c>
      <c r="F5" s="16"/>
      <c r="G5" s="16"/>
      <c r="H5" s="16"/>
      <c r="I5" s="16"/>
    </row>
    <row r="6" spans="1:9" x14ac:dyDescent="0.25">
      <c r="A6" s="7" t="s">
        <v>9</v>
      </c>
      <c r="B6" s="24">
        <v>19952.623149688792</v>
      </c>
      <c r="C6" s="24">
        <v>28183.829312644593</v>
      </c>
      <c r="D6" s="16">
        <v>8.9499999999999996E-4</v>
      </c>
      <c r="E6" s="16"/>
      <c r="F6" s="16">
        <v>1.6999999999999999E-3</v>
      </c>
      <c r="G6" s="16"/>
      <c r="H6" s="16">
        <v>2.4000000000000001E-5</v>
      </c>
      <c r="I6" s="16">
        <v>5.0000000000000001E-4</v>
      </c>
    </row>
    <row r="7" spans="1:9" x14ac:dyDescent="0.25">
      <c r="A7" s="7" t="s">
        <v>10</v>
      </c>
      <c r="B7" s="24">
        <v>5888.4365535558973</v>
      </c>
      <c r="C7" s="24">
        <v>15135.612484362096</v>
      </c>
      <c r="D7" s="16">
        <v>6.1900000000000002E-3</v>
      </c>
      <c r="E7" s="16"/>
      <c r="F7" s="16">
        <v>1.6999999999999999E-3</v>
      </c>
      <c r="G7" s="16"/>
      <c r="H7" s="16">
        <v>2.4000000000000001E-5</v>
      </c>
      <c r="I7" s="16">
        <v>5.0000000000000001E-4</v>
      </c>
    </row>
    <row r="8" spans="1:9" x14ac:dyDescent="0.25">
      <c r="A8" s="7" t="s">
        <v>11</v>
      </c>
      <c r="B8" s="24">
        <v>16982.436524617482</v>
      </c>
      <c r="C8" s="24">
        <v>29512.092266663854</v>
      </c>
      <c r="D8" s="16">
        <v>1.3500000000000001E-3</v>
      </c>
      <c r="E8" s="16"/>
      <c r="F8" s="16">
        <v>1.6999999999999999E-3</v>
      </c>
      <c r="G8" s="16"/>
      <c r="H8" s="16">
        <v>2.4000000000000001E-5</v>
      </c>
      <c r="I8" s="16">
        <v>5.0000000000000001E-4</v>
      </c>
    </row>
    <row r="9" spans="1:9" x14ac:dyDescent="0.25">
      <c r="A9" s="7" t="s">
        <v>12</v>
      </c>
      <c r="B9" s="24">
        <v>151356.12484362084</v>
      </c>
      <c r="C9" s="24">
        <v>144543.97707459307</v>
      </c>
      <c r="D9" s="16">
        <v>1.6299999999999999E-3</v>
      </c>
      <c r="E9" s="16"/>
      <c r="F9" s="16">
        <v>1.7E-5</v>
      </c>
      <c r="G9" s="16"/>
      <c r="H9" s="16">
        <v>2.4000000000000003E-7</v>
      </c>
      <c r="I9" s="16">
        <v>0.05</v>
      </c>
    </row>
    <row r="10" spans="1:9" x14ac:dyDescent="0.25">
      <c r="A10" s="7" t="s">
        <v>13</v>
      </c>
      <c r="B10" s="24">
        <v>67608.297539198305</v>
      </c>
      <c r="C10" s="24">
        <v>97723.722095581266</v>
      </c>
      <c r="D10" s="16">
        <v>7.4900000000000005E-5</v>
      </c>
      <c r="E10" s="16"/>
      <c r="F10" s="16">
        <v>8.3000000000000001E-4</v>
      </c>
      <c r="G10" s="16"/>
      <c r="H10" s="16">
        <v>1.2E-5</v>
      </c>
      <c r="I10" s="16">
        <v>1E-3</v>
      </c>
    </row>
    <row r="11" spans="1:9" x14ac:dyDescent="0.25">
      <c r="A11" s="7" t="s">
        <v>14</v>
      </c>
      <c r="B11" s="24">
        <v>2691534.8039269177</v>
      </c>
      <c r="C11" s="24">
        <v>1659586.9074375622</v>
      </c>
      <c r="D11" s="16">
        <v>3.18E-6</v>
      </c>
      <c r="E11" s="16"/>
      <c r="F11" s="16">
        <v>4.1999999999999998E-5</v>
      </c>
      <c r="G11" s="16"/>
      <c r="H11" s="16">
        <v>6.0000000000000008E-7</v>
      </c>
      <c r="I11" s="16">
        <v>0.02</v>
      </c>
    </row>
    <row r="12" spans="1:9" x14ac:dyDescent="0.25">
      <c r="A12" s="7" t="s">
        <v>15</v>
      </c>
      <c r="B12" s="24">
        <v>616595.00186148309</v>
      </c>
      <c r="C12" s="24">
        <v>346736.85045253241</v>
      </c>
      <c r="D12" s="16">
        <v>1.73E-6</v>
      </c>
      <c r="E12" s="16"/>
      <c r="F12" s="16">
        <v>1.7000000000000001E-4</v>
      </c>
      <c r="G12" s="16"/>
      <c r="H12" s="16">
        <v>2.4000000000000003E-6</v>
      </c>
      <c r="I12" s="16">
        <v>5.0000000000000001E-3</v>
      </c>
    </row>
    <row r="13" spans="1:9" x14ac:dyDescent="0.25">
      <c r="A13" s="7" t="s">
        <v>16</v>
      </c>
      <c r="B13" s="24">
        <v>524807.46024977288</v>
      </c>
      <c r="C13" s="24">
        <v>645654.22903465526</v>
      </c>
      <c r="D13" s="16">
        <v>4.7299999999999996E-6</v>
      </c>
      <c r="E13" s="16"/>
      <c r="F13" s="16">
        <v>2.8E-5</v>
      </c>
      <c r="G13" s="16"/>
      <c r="H13" s="16">
        <v>4.0363636363636365E-7</v>
      </c>
      <c r="I13" s="16">
        <v>0.03</v>
      </c>
    </row>
    <row r="14" spans="1:9" x14ac:dyDescent="0.25">
      <c r="A14" s="7" t="s">
        <v>17</v>
      </c>
      <c r="B14" s="24">
        <v>218776.16239495538</v>
      </c>
      <c r="C14" s="24">
        <v>602559.58607435878</v>
      </c>
      <c r="D14" s="16">
        <v>1.1600000000000001E-5</v>
      </c>
      <c r="E14" s="16"/>
      <c r="F14" s="16">
        <v>8.3000000000000002E-6</v>
      </c>
      <c r="G14" s="16"/>
      <c r="H14" s="16">
        <v>1.2000000000000002E-7</v>
      </c>
      <c r="I14" s="16">
        <v>0.1</v>
      </c>
    </row>
    <row r="15" spans="1:9" x14ac:dyDescent="0.25">
      <c r="A15" s="7" t="s">
        <v>18</v>
      </c>
      <c r="B15" s="24">
        <v>1737800.8287493798</v>
      </c>
      <c r="C15" s="24">
        <v>1288249.5516931366</v>
      </c>
      <c r="D15" s="16">
        <v>2.7599999999999998E-6</v>
      </c>
      <c r="E15" s="16"/>
      <c r="F15" s="16">
        <v>1.7E-5</v>
      </c>
      <c r="G15" s="16"/>
      <c r="H15" s="16">
        <v>2.4000000000000003E-7</v>
      </c>
      <c r="I15" s="16">
        <v>0.05</v>
      </c>
    </row>
    <row r="16" spans="1:9" x14ac:dyDescent="0.25">
      <c r="A16" s="7" t="s">
        <v>19</v>
      </c>
      <c r="B16" s="24">
        <v>1047128.5480509007</v>
      </c>
      <c r="C16" s="24">
        <v>7413102.4130091891</v>
      </c>
      <c r="D16" s="16">
        <v>1.17E-6</v>
      </c>
      <c r="E16" s="16"/>
      <c r="F16" s="16">
        <v>8.3000000000000002E-6</v>
      </c>
      <c r="G16" s="16"/>
      <c r="H16" s="16">
        <v>1.2000000000000002E-7</v>
      </c>
      <c r="I16" s="16">
        <v>0.1</v>
      </c>
    </row>
    <row r="17" spans="1:9" x14ac:dyDescent="0.25">
      <c r="A17" s="7" t="s">
        <v>5</v>
      </c>
      <c r="B17" s="24">
        <v>1380384.2646028849</v>
      </c>
      <c r="C17" s="24">
        <v>12882495.5169314</v>
      </c>
      <c r="D17" s="16">
        <v>3.8099999999999998E-5</v>
      </c>
      <c r="E17" s="16"/>
      <c r="F17" s="16">
        <v>7.5000000000000002E-7</v>
      </c>
      <c r="G17" s="16"/>
      <c r="H17" s="16">
        <v>1.090909090909091E-8</v>
      </c>
      <c r="I17" s="16">
        <v>1.1000000000000001</v>
      </c>
    </row>
    <row r="18" spans="1:9" x14ac:dyDescent="0.25">
      <c r="A18" s="7" t="s">
        <v>20</v>
      </c>
      <c r="B18" s="24">
        <v>660693.44800759677</v>
      </c>
      <c r="C18" s="24">
        <v>1348962.8825916562</v>
      </c>
      <c r="D18" s="16">
        <v>1.5999999999999999E-5</v>
      </c>
      <c r="E18" s="16"/>
      <c r="F18" s="16">
        <v>8.2999999999999999E-7</v>
      </c>
      <c r="G18" s="16"/>
      <c r="H18" s="16">
        <v>1.2E-8</v>
      </c>
      <c r="I18" s="16">
        <v>1</v>
      </c>
    </row>
  </sheetData>
  <sheetProtection sheet="1" objects="1" scenarios="1" selectLockedCells="1" selectUnlockedCell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08C4C-B2BE-4ADE-9F75-91EB67DBA38C}">
  <dimension ref="A1:L67"/>
  <sheetViews>
    <sheetView zoomScaleNormal="100" workbookViewId="0">
      <selection activeCell="I25" sqref="I25:I40"/>
    </sheetView>
  </sheetViews>
  <sheetFormatPr defaultColWidth="9" defaultRowHeight="12.75" x14ac:dyDescent="0.2"/>
  <cols>
    <col min="1" max="1" width="11.125" style="2" bestFit="1" customWidth="1"/>
    <col min="2" max="3" width="20" style="2" bestFit="1" customWidth="1"/>
    <col min="4" max="4" width="12.25" style="2" bestFit="1" customWidth="1"/>
    <col min="5" max="5" width="19.625" style="2" customWidth="1"/>
    <col min="6" max="6" width="14.5" style="2" bestFit="1" customWidth="1"/>
    <col min="7" max="7" width="21.25" style="2" bestFit="1" customWidth="1"/>
    <col min="8" max="8" width="12.75" style="2" bestFit="1" customWidth="1"/>
    <col min="9" max="9" width="19.25" style="2" customWidth="1"/>
    <col min="10" max="10" width="11.125" style="2" customWidth="1"/>
    <col min="11" max="11" width="12.875" style="2" bestFit="1" customWidth="1"/>
    <col min="12" max="16384" width="9" style="2"/>
  </cols>
  <sheetData>
    <row r="1" spans="1:12" ht="15" x14ac:dyDescent="0.2">
      <c r="A1" s="4" t="s">
        <v>37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ht="28.5" customHeight="1" x14ac:dyDescent="0.2">
      <c r="A2" s="28" t="s">
        <v>58</v>
      </c>
      <c r="B2" s="28"/>
      <c r="C2" s="28"/>
      <c r="D2" s="28"/>
      <c r="E2" s="28"/>
      <c r="F2" s="5"/>
      <c r="G2" s="5"/>
      <c r="H2" s="5"/>
      <c r="I2" s="5"/>
      <c r="J2" s="5"/>
      <c r="K2" s="5"/>
      <c r="L2" s="5"/>
    </row>
    <row r="3" spans="1:12" ht="12.75" customHeight="1" x14ac:dyDescent="0.2">
      <c r="A3" s="6"/>
      <c r="B3" s="6"/>
      <c r="C3" s="6"/>
      <c r="D3" s="5"/>
      <c r="E3" s="5"/>
      <c r="F3" s="5"/>
      <c r="G3" s="5"/>
      <c r="H3" s="5"/>
      <c r="I3" s="5"/>
      <c r="J3" s="5"/>
      <c r="K3" s="5"/>
      <c r="L3" s="5"/>
    </row>
    <row r="4" spans="1:12" ht="15.75" customHeight="1" x14ac:dyDescent="0.2">
      <c r="A4" s="4" t="s">
        <v>38</v>
      </c>
      <c r="B4" s="5"/>
      <c r="C4" s="5"/>
      <c r="D4" s="5"/>
      <c r="E4" s="4" t="s">
        <v>39</v>
      </c>
      <c r="F4" s="5"/>
      <c r="G4" s="5"/>
      <c r="H4" s="5"/>
      <c r="I4" s="31" t="s">
        <v>41</v>
      </c>
      <c r="J4" s="31" t="s">
        <v>42</v>
      </c>
      <c r="K4" s="5"/>
      <c r="L4" s="5"/>
    </row>
    <row r="5" spans="1:12" x14ac:dyDescent="0.2">
      <c r="A5" s="9" t="s">
        <v>35</v>
      </c>
      <c r="B5" s="9" t="s">
        <v>3</v>
      </c>
      <c r="C5" s="9" t="s">
        <v>36</v>
      </c>
      <c r="D5" s="5"/>
      <c r="E5" s="9" t="s">
        <v>3</v>
      </c>
      <c r="F5" s="9" t="s">
        <v>4</v>
      </c>
      <c r="G5" s="9" t="s">
        <v>40</v>
      </c>
      <c r="H5" s="9" t="s">
        <v>34</v>
      </c>
      <c r="I5" s="31"/>
      <c r="J5" s="31" t="s">
        <v>42</v>
      </c>
      <c r="K5" s="5"/>
      <c r="L5" s="5"/>
    </row>
    <row r="6" spans="1:12" x14ac:dyDescent="0.2">
      <c r="A6" s="7" t="s">
        <v>30</v>
      </c>
      <c r="B6" s="7" t="s">
        <v>7</v>
      </c>
      <c r="C6" s="15">
        <f>'Egna ämnesnamn'!C5</f>
        <v>0</v>
      </c>
      <c r="D6" s="5"/>
      <c r="E6" s="15" t="str">
        <f>'Effektiva medelvärden'!B5</f>
        <v>Naftalen</v>
      </c>
      <c r="F6" s="15">
        <f>'Effektiva medelvärden'!C5</f>
        <v>0</v>
      </c>
      <c r="G6" s="13" t="str">
        <f>_xlfn.XLOOKUP(E6,$C$6:$C$37,$B$6:$B$37)</f>
        <v>Naftalen</v>
      </c>
      <c r="H6" s="13" t="str">
        <f>_xlfn.XLOOKUP(E6,$C$6:$C$37,$A$6:$A$37)</f>
        <v>PAH-L</v>
      </c>
      <c r="I6" s="14">
        <f>SUMIF($H$6:$H$21,H6,$F$6:$F$21)</f>
        <v>0</v>
      </c>
      <c r="J6" s="14" t="e">
        <f>F6/I6</f>
        <v>#DIV/0!</v>
      </c>
      <c r="K6" s="5"/>
      <c r="L6" s="5"/>
    </row>
    <row r="7" spans="1:12" x14ac:dyDescent="0.2">
      <c r="A7" s="7" t="s">
        <v>30</v>
      </c>
      <c r="B7" s="7" t="s">
        <v>8</v>
      </c>
      <c r="C7" s="15">
        <f>'Egna ämnesnamn'!C6</f>
        <v>0</v>
      </c>
      <c r="D7" s="5"/>
      <c r="E7" s="15" t="str">
        <f>'Effektiva medelvärden'!B6</f>
        <v>Acenaftalen</v>
      </c>
      <c r="F7" s="15">
        <f>'Effektiva medelvärden'!C6</f>
        <v>0</v>
      </c>
      <c r="G7" s="13" t="str">
        <f t="shared" ref="G7:G21" si="0">_xlfn.XLOOKUP(E7,$C$6:$C$37,$B$6:$B$37)</f>
        <v>Acenaftalen</v>
      </c>
      <c r="H7" s="13" t="str">
        <f t="shared" ref="H7:H21" si="1">_xlfn.XLOOKUP(E7,$C$6:$C$37,$A$6:$A$37)</f>
        <v>PAH-L</v>
      </c>
      <c r="I7" s="13">
        <f t="shared" ref="I7:I21" si="2">SUMIF($H$6:$H$21,H7,$F$6:$F$21)</f>
        <v>0</v>
      </c>
      <c r="J7" s="13" t="e">
        <f t="shared" ref="J7:J21" si="3">F7/I7</f>
        <v>#DIV/0!</v>
      </c>
      <c r="K7" s="5"/>
      <c r="L7" s="5"/>
    </row>
    <row r="8" spans="1:12" x14ac:dyDescent="0.2">
      <c r="A8" s="7" t="s">
        <v>31</v>
      </c>
      <c r="B8" s="7" t="s">
        <v>9</v>
      </c>
      <c r="C8" s="15">
        <f>'Egna ämnesnamn'!C7</f>
        <v>0</v>
      </c>
      <c r="D8" s="5"/>
      <c r="E8" s="15" t="str">
        <f>'Effektiva medelvärden'!B7</f>
        <v>Acenaften</v>
      </c>
      <c r="F8" s="15">
        <f>'Effektiva medelvärden'!C7</f>
        <v>0</v>
      </c>
      <c r="G8" s="13" t="str">
        <f t="shared" si="0"/>
        <v>Acenaften</v>
      </c>
      <c r="H8" s="13" t="str">
        <f t="shared" si="1"/>
        <v>PAH-L</v>
      </c>
      <c r="I8" s="13">
        <f t="shared" si="2"/>
        <v>0</v>
      </c>
      <c r="J8" s="13" t="e">
        <f t="shared" si="3"/>
        <v>#DIV/0!</v>
      </c>
      <c r="K8" s="5"/>
      <c r="L8" s="5"/>
    </row>
    <row r="9" spans="1:12" x14ac:dyDescent="0.2">
      <c r="A9" s="7" t="s">
        <v>32</v>
      </c>
      <c r="B9" s="7" t="s">
        <v>15</v>
      </c>
      <c r="C9" s="15">
        <f>'Egna ämnesnamn'!C8</f>
        <v>0</v>
      </c>
      <c r="D9" s="5"/>
      <c r="E9" s="15" t="str">
        <f>'Effektiva medelvärden'!B8</f>
        <v>Antracen</v>
      </c>
      <c r="F9" s="15">
        <f>'Effektiva medelvärden'!C8</f>
        <v>0</v>
      </c>
      <c r="G9" s="13" t="str">
        <f t="shared" si="0"/>
        <v>Antracen</v>
      </c>
      <c r="H9" s="13" t="str">
        <f t="shared" si="1"/>
        <v>PAH-M</v>
      </c>
      <c r="I9" s="13">
        <f t="shared" si="2"/>
        <v>0</v>
      </c>
      <c r="J9" s="13" t="e">
        <f t="shared" si="3"/>
        <v>#DIV/0!</v>
      </c>
      <c r="K9" s="5"/>
      <c r="L9" s="5"/>
    </row>
    <row r="10" spans="1:12" x14ac:dyDescent="0.2">
      <c r="A10" s="7" t="s">
        <v>32</v>
      </c>
      <c r="B10" s="7" t="s">
        <v>20</v>
      </c>
      <c r="C10" s="15">
        <f>'Egna ämnesnamn'!C9</f>
        <v>0</v>
      </c>
      <c r="D10" s="5"/>
      <c r="E10" s="15" t="str">
        <f>'Effektiva medelvärden'!B9</f>
        <v>Fluoren</v>
      </c>
      <c r="F10" s="15">
        <f>'Effektiva medelvärden'!C9</f>
        <v>0</v>
      </c>
      <c r="G10" s="13" t="str">
        <f t="shared" si="0"/>
        <v>Fluoren</v>
      </c>
      <c r="H10" s="13" t="str">
        <f t="shared" si="1"/>
        <v>PAH-M</v>
      </c>
      <c r="I10" s="13">
        <f t="shared" si="2"/>
        <v>0</v>
      </c>
      <c r="J10" s="13" t="e">
        <f t="shared" si="3"/>
        <v>#DIV/0!</v>
      </c>
      <c r="K10" s="5"/>
      <c r="L10" s="5"/>
    </row>
    <row r="11" spans="1:12" x14ac:dyDescent="0.2">
      <c r="A11" s="7" t="s">
        <v>32</v>
      </c>
      <c r="B11" s="7" t="s">
        <v>17</v>
      </c>
      <c r="C11" s="15">
        <f>'Egna ämnesnamn'!C10</f>
        <v>0</v>
      </c>
      <c r="D11" s="5"/>
      <c r="E11" s="15" t="str">
        <f>'Effektiva medelvärden'!B10</f>
        <v>Fenantren</v>
      </c>
      <c r="F11" s="15">
        <f>'Effektiva medelvärden'!C10</f>
        <v>0</v>
      </c>
      <c r="G11" s="13" t="str">
        <f t="shared" si="0"/>
        <v>Fenantren</v>
      </c>
      <c r="H11" s="13" t="str">
        <f t="shared" si="1"/>
        <v>PAH-M</v>
      </c>
      <c r="I11" s="13">
        <f t="shared" si="2"/>
        <v>0</v>
      </c>
      <c r="J11" s="13" t="e">
        <f t="shared" si="3"/>
        <v>#DIV/0!</v>
      </c>
      <c r="K11" s="5"/>
      <c r="L11" s="5"/>
    </row>
    <row r="12" spans="1:12" x14ac:dyDescent="0.2">
      <c r="A12" s="7" t="s">
        <v>32</v>
      </c>
      <c r="B12" s="7" t="s">
        <v>14</v>
      </c>
      <c r="C12" s="15">
        <f>'Egna ämnesnamn'!C11</f>
        <v>0</v>
      </c>
      <c r="D12" s="5"/>
      <c r="E12" s="15" t="str">
        <f>'Effektiva medelvärden'!B11</f>
        <v>Fluoranten</v>
      </c>
      <c r="F12" s="15">
        <f>'Effektiva medelvärden'!C11</f>
        <v>0</v>
      </c>
      <c r="G12" s="13" t="str">
        <f t="shared" si="0"/>
        <v>Fluoranten</v>
      </c>
      <c r="H12" s="13" t="str">
        <f t="shared" si="1"/>
        <v>PAH-M</v>
      </c>
      <c r="I12" s="13">
        <f t="shared" si="2"/>
        <v>0</v>
      </c>
      <c r="J12" s="13" t="e">
        <f t="shared" si="3"/>
        <v>#DIV/0!</v>
      </c>
      <c r="K12" s="5"/>
      <c r="L12" s="5"/>
    </row>
    <row r="13" spans="1:12" x14ac:dyDescent="0.2">
      <c r="A13" s="7" t="s">
        <v>32</v>
      </c>
      <c r="B13" s="7" t="s">
        <v>18</v>
      </c>
      <c r="C13" s="15">
        <f>'Egna ämnesnamn'!C12</f>
        <v>0</v>
      </c>
      <c r="D13" s="5"/>
      <c r="E13" s="15" t="str">
        <f>'Effektiva medelvärden'!B12</f>
        <v>Pyren</v>
      </c>
      <c r="F13" s="15">
        <f>'Effektiva medelvärden'!C12</f>
        <v>0</v>
      </c>
      <c r="G13" s="13" t="str">
        <f t="shared" si="0"/>
        <v>Pyren</v>
      </c>
      <c r="H13" s="13" t="str">
        <f t="shared" si="1"/>
        <v>PAH-M</v>
      </c>
      <c r="I13" s="13">
        <f t="shared" si="2"/>
        <v>0</v>
      </c>
      <c r="J13" s="13" t="e">
        <f t="shared" si="3"/>
        <v>#DIV/0!</v>
      </c>
      <c r="K13" s="5"/>
      <c r="L13" s="5"/>
    </row>
    <row r="14" spans="1:12" x14ac:dyDescent="0.2">
      <c r="A14" s="7" t="s">
        <v>32</v>
      </c>
      <c r="B14" s="7" t="s">
        <v>5</v>
      </c>
      <c r="C14" s="15">
        <f>'Egna ämnesnamn'!C13</f>
        <v>0</v>
      </c>
      <c r="D14" s="5"/>
      <c r="E14" s="15" t="str">
        <f>'Effektiva medelvärden'!B13</f>
        <v>Benso(ghi)perylen</v>
      </c>
      <c r="F14" s="15">
        <f>'Effektiva medelvärden'!C13</f>
        <v>0</v>
      </c>
      <c r="G14" s="13" t="str">
        <f t="shared" si="0"/>
        <v>Benso(ghi)perylen</v>
      </c>
      <c r="H14" s="13" t="str">
        <f t="shared" si="1"/>
        <v>PAH-H</v>
      </c>
      <c r="I14" s="13">
        <f t="shared" si="2"/>
        <v>0</v>
      </c>
      <c r="J14" s="13" t="e">
        <f t="shared" si="3"/>
        <v>#DIV/0!</v>
      </c>
      <c r="K14" s="5"/>
      <c r="L14" s="5"/>
    </row>
    <row r="15" spans="1:12" x14ac:dyDescent="0.2">
      <c r="A15" s="7" t="s">
        <v>31</v>
      </c>
      <c r="B15" s="7" t="s">
        <v>11</v>
      </c>
      <c r="C15" s="15">
        <f>'Egna ämnesnamn'!C14</f>
        <v>0</v>
      </c>
      <c r="D15" s="5"/>
      <c r="E15" s="15" t="str">
        <f>'Effektiva medelvärden'!B14</f>
        <v>Benso(a)antracen</v>
      </c>
      <c r="F15" s="15">
        <f>'Effektiva medelvärden'!C14</f>
        <v>0</v>
      </c>
      <c r="G15" s="13" t="str">
        <f t="shared" si="0"/>
        <v>Benso(a)antracen</v>
      </c>
      <c r="H15" s="13" t="str">
        <f t="shared" si="1"/>
        <v>PAH-H</v>
      </c>
      <c r="I15" s="13">
        <f t="shared" si="2"/>
        <v>0</v>
      </c>
      <c r="J15" s="13" t="e">
        <f t="shared" si="3"/>
        <v>#DIV/0!</v>
      </c>
      <c r="K15" s="5"/>
      <c r="L15" s="5"/>
    </row>
    <row r="16" spans="1:12" x14ac:dyDescent="0.2">
      <c r="A16" s="7" t="s">
        <v>31</v>
      </c>
      <c r="B16" s="7" t="s">
        <v>12</v>
      </c>
      <c r="C16" s="15">
        <f>'Egna ämnesnamn'!C15</f>
        <v>0</v>
      </c>
      <c r="D16" s="5"/>
      <c r="E16" s="15" t="str">
        <f>'Effektiva medelvärden'!B15</f>
        <v>Krysen</v>
      </c>
      <c r="F16" s="15">
        <f>'Effektiva medelvärden'!C15</f>
        <v>0</v>
      </c>
      <c r="G16" s="13" t="str">
        <f t="shared" si="0"/>
        <v>Krysen</v>
      </c>
      <c r="H16" s="13" t="str">
        <f t="shared" si="1"/>
        <v>PAH-H</v>
      </c>
      <c r="I16" s="13">
        <f t="shared" si="2"/>
        <v>0</v>
      </c>
      <c r="J16" s="13" t="e">
        <f t="shared" si="3"/>
        <v>#DIV/0!</v>
      </c>
      <c r="K16" s="5"/>
      <c r="L16" s="5"/>
    </row>
    <row r="17" spans="1:12" x14ac:dyDescent="0.2">
      <c r="A17" s="7" t="s">
        <v>31</v>
      </c>
      <c r="B17" s="7" t="s">
        <v>10</v>
      </c>
      <c r="C17" s="15">
        <f>'Egna ämnesnamn'!C16</f>
        <v>0</v>
      </c>
      <c r="D17" s="5"/>
      <c r="E17" s="15" t="str">
        <f>'Effektiva medelvärden'!B16</f>
        <v>Benso(b)fluoranten</v>
      </c>
      <c r="F17" s="15">
        <f>'Effektiva medelvärden'!C16</f>
        <v>0</v>
      </c>
      <c r="G17" s="13" t="str">
        <f t="shared" si="0"/>
        <v>Benso(b)fluoranten</v>
      </c>
      <c r="H17" s="13" t="str">
        <f t="shared" si="1"/>
        <v>PAH-H</v>
      </c>
      <c r="I17" s="13">
        <f t="shared" si="2"/>
        <v>0</v>
      </c>
      <c r="J17" s="13" t="e">
        <f t="shared" si="3"/>
        <v>#DIV/0!</v>
      </c>
      <c r="K17" s="5"/>
      <c r="L17" s="5"/>
    </row>
    <row r="18" spans="1:12" x14ac:dyDescent="0.2">
      <c r="A18" s="7" t="s">
        <v>32</v>
      </c>
      <c r="B18" s="7" t="s">
        <v>19</v>
      </c>
      <c r="C18" s="15">
        <f>'Egna ämnesnamn'!C17</f>
        <v>0</v>
      </c>
      <c r="D18" s="5"/>
      <c r="E18" s="15" t="str">
        <f>'Effektiva medelvärden'!B17</f>
        <v>Benso(k)fluoranten</v>
      </c>
      <c r="F18" s="15">
        <f>'Effektiva medelvärden'!C17</f>
        <v>0</v>
      </c>
      <c r="G18" s="13" t="str">
        <f t="shared" si="0"/>
        <v>Benso(k)fluoranten</v>
      </c>
      <c r="H18" s="13" t="str">
        <f t="shared" si="1"/>
        <v>PAH-H</v>
      </c>
      <c r="I18" s="13">
        <f t="shared" si="2"/>
        <v>0</v>
      </c>
      <c r="J18" s="13" t="e">
        <f t="shared" si="3"/>
        <v>#DIV/0!</v>
      </c>
      <c r="K18" s="5"/>
      <c r="L18" s="5"/>
    </row>
    <row r="19" spans="1:12" x14ac:dyDescent="0.2">
      <c r="A19" s="7" t="s">
        <v>32</v>
      </c>
      <c r="B19" s="7" t="s">
        <v>16</v>
      </c>
      <c r="C19" s="15">
        <f>'Egna ämnesnamn'!C18</f>
        <v>0</v>
      </c>
      <c r="D19" s="5"/>
      <c r="E19" s="15" t="str">
        <f>'Effektiva medelvärden'!B18</f>
        <v>Indeno(1,2,3-cd)pyren</v>
      </c>
      <c r="F19" s="15">
        <f>'Effektiva medelvärden'!C18</f>
        <v>0</v>
      </c>
      <c r="G19" s="13" t="str">
        <f t="shared" si="0"/>
        <v>Indeno(1,2,3-cd)pyren</v>
      </c>
      <c r="H19" s="13" t="str">
        <f t="shared" si="1"/>
        <v>PAH-H</v>
      </c>
      <c r="I19" s="13">
        <f t="shared" si="2"/>
        <v>0</v>
      </c>
      <c r="J19" s="13" t="e">
        <f t="shared" si="3"/>
        <v>#DIV/0!</v>
      </c>
      <c r="K19" s="5"/>
      <c r="L19" s="5"/>
    </row>
    <row r="20" spans="1:12" x14ac:dyDescent="0.2">
      <c r="A20" s="7" t="s">
        <v>30</v>
      </c>
      <c r="B20" s="7" t="s">
        <v>6</v>
      </c>
      <c r="C20" s="15">
        <f>'Egna ämnesnamn'!C19</f>
        <v>0</v>
      </c>
      <c r="D20" s="5"/>
      <c r="E20" s="15" t="str">
        <f>'Effektiva medelvärden'!B19</f>
        <v>Dibenso(a,h)antracen</v>
      </c>
      <c r="F20" s="15">
        <f>'Effektiva medelvärden'!C19</f>
        <v>0</v>
      </c>
      <c r="G20" s="13" t="str">
        <f t="shared" si="0"/>
        <v>Dibenso(a,h)antracen</v>
      </c>
      <c r="H20" s="13" t="str">
        <f t="shared" si="1"/>
        <v>PAH-H</v>
      </c>
      <c r="I20" s="13">
        <f t="shared" si="2"/>
        <v>0</v>
      </c>
      <c r="J20" s="13" t="e">
        <f t="shared" si="3"/>
        <v>#DIV/0!</v>
      </c>
      <c r="K20" s="5"/>
      <c r="L20" s="5"/>
    </row>
    <row r="21" spans="1:12" x14ac:dyDescent="0.2">
      <c r="A21" s="7" t="s">
        <v>31</v>
      </c>
      <c r="B21" s="7" t="s">
        <v>13</v>
      </c>
      <c r="C21" s="15">
        <f>'Egna ämnesnamn'!C20</f>
        <v>0</v>
      </c>
      <c r="D21" s="5"/>
      <c r="E21" s="15" t="str">
        <f>'Effektiva medelvärden'!B20</f>
        <v>Benso(a)pyren</v>
      </c>
      <c r="F21" s="15">
        <f>'Effektiva medelvärden'!C20</f>
        <v>0</v>
      </c>
      <c r="G21" s="13" t="str">
        <f t="shared" si="0"/>
        <v>Benso(a)pyren</v>
      </c>
      <c r="H21" s="13" t="str">
        <f t="shared" si="1"/>
        <v>PAH-H</v>
      </c>
      <c r="I21" s="13">
        <f t="shared" si="2"/>
        <v>0</v>
      </c>
      <c r="J21" s="13" t="e">
        <f t="shared" si="3"/>
        <v>#DIV/0!</v>
      </c>
      <c r="K21" s="5"/>
      <c r="L21" s="5"/>
    </row>
    <row r="22" spans="1:12" x14ac:dyDescent="0.2">
      <c r="A22" s="7" t="s">
        <v>30</v>
      </c>
      <c r="B22" s="7" t="s">
        <v>6</v>
      </c>
      <c r="C22" s="7" t="s">
        <v>6</v>
      </c>
      <c r="D22" s="5"/>
      <c r="E22" s="7"/>
      <c r="F22" s="7"/>
      <c r="G22" s="7"/>
      <c r="H22" s="7"/>
      <c r="I22" s="5"/>
      <c r="J22" s="5"/>
      <c r="K22" s="5"/>
      <c r="L22" s="5"/>
    </row>
    <row r="23" spans="1:12" ht="15" x14ac:dyDescent="0.2">
      <c r="A23" s="7" t="s">
        <v>30</v>
      </c>
      <c r="B23" s="7" t="s">
        <v>7</v>
      </c>
      <c r="C23" s="7" t="s">
        <v>7</v>
      </c>
      <c r="D23" s="5"/>
      <c r="E23" s="4" t="s">
        <v>44</v>
      </c>
      <c r="F23" s="5"/>
      <c r="G23" s="7"/>
      <c r="H23" s="7"/>
      <c r="I23" s="19" t="s">
        <v>57</v>
      </c>
      <c r="J23" s="5"/>
      <c r="K23" s="5"/>
      <c r="L23" s="5"/>
    </row>
    <row r="24" spans="1:12" ht="14.25" x14ac:dyDescent="0.25">
      <c r="A24" s="7" t="s">
        <v>30</v>
      </c>
      <c r="B24" s="7" t="s">
        <v>8</v>
      </c>
      <c r="C24" s="7" t="s">
        <v>8</v>
      </c>
      <c r="D24" s="5"/>
      <c r="E24" s="9" t="s">
        <v>3</v>
      </c>
      <c r="F24" s="9" t="s">
        <v>43</v>
      </c>
      <c r="G24" s="9" t="s">
        <v>40</v>
      </c>
      <c r="H24" s="9" t="s">
        <v>34</v>
      </c>
      <c r="I24" s="18" t="s">
        <v>56</v>
      </c>
      <c r="J24" s="5"/>
      <c r="K24" s="5"/>
      <c r="L24" s="5"/>
    </row>
    <row r="25" spans="1:12" x14ac:dyDescent="0.2">
      <c r="A25" s="7" t="s">
        <v>31</v>
      </c>
      <c r="B25" s="7" t="s">
        <v>9</v>
      </c>
      <c r="C25" s="7" t="s">
        <v>9</v>
      </c>
      <c r="D25" s="5"/>
      <c r="E25" s="15" t="str">
        <f>'Effektiva medelvärden'!B26</f>
        <v>Naftalen</v>
      </c>
      <c r="F25" s="15">
        <f>'Effektiva medelvärden'!C26</f>
        <v>0</v>
      </c>
      <c r="G25" s="13" t="str">
        <f>_xlfn.XLOOKUP(E25,$C$6:$C$37,$B$6:$B$37)</f>
        <v>Naftalen</v>
      </c>
      <c r="H25" s="13" t="str">
        <f>_xlfn.XLOOKUP(E25,$C$6:$C$37,$A$6:$A$37)</f>
        <v>PAH-L</v>
      </c>
      <c r="I25" s="13">
        <f>IF(F25=0,_xlfn.XLOOKUP(G25,Ämnesdata!$A$3:$A$18,Ämnesdata!$B$3:$B$18),F25)</f>
        <v>954.99258602143675</v>
      </c>
      <c r="J25" s="5"/>
      <c r="K25" s="5"/>
      <c r="L25" s="5"/>
    </row>
    <row r="26" spans="1:12" x14ac:dyDescent="0.2">
      <c r="A26" s="7" t="s">
        <v>31</v>
      </c>
      <c r="B26" s="7" t="s">
        <v>10</v>
      </c>
      <c r="C26" s="7" t="s">
        <v>10</v>
      </c>
      <c r="D26" s="5"/>
      <c r="E26" s="15" t="str">
        <f>'Effektiva medelvärden'!B27</f>
        <v>Acenaftalen</v>
      </c>
      <c r="F26" s="15">
        <f>'Effektiva medelvärden'!C27</f>
        <v>0</v>
      </c>
      <c r="G26" s="13" t="str">
        <f t="shared" ref="G26:G40" si="4">_xlfn.XLOOKUP(E26,$C$6:$C$37,$B$6:$B$37)</f>
        <v>Acenaftalen</v>
      </c>
      <c r="H26" s="13" t="str">
        <f t="shared" ref="H26:H40" si="5">_xlfn.XLOOKUP(E26,$C$6:$C$37,$A$6:$A$37)</f>
        <v>PAH-L</v>
      </c>
      <c r="I26" s="13">
        <f>IF(F26=0,_xlfn.XLOOKUP(G26,Ämnesdata!$A$3:$A$18,Ämnesdata!$B$3:$B$18),F26)</f>
        <v>2951.2092266663899</v>
      </c>
      <c r="J26" s="5"/>
      <c r="K26" s="5"/>
      <c r="L26" s="5"/>
    </row>
    <row r="27" spans="1:12" x14ac:dyDescent="0.2">
      <c r="A27" s="7" t="s">
        <v>31</v>
      </c>
      <c r="B27" s="7" t="s">
        <v>11</v>
      </c>
      <c r="C27" s="7" t="s">
        <v>11</v>
      </c>
      <c r="D27" s="5"/>
      <c r="E27" s="15" t="str">
        <f>'Effektiva medelvärden'!B28</f>
        <v>Acenaften</v>
      </c>
      <c r="F27" s="15">
        <f>'Effektiva medelvärden'!C28</f>
        <v>0</v>
      </c>
      <c r="G27" s="13" t="str">
        <f t="shared" si="4"/>
        <v>Acenaften</v>
      </c>
      <c r="H27" s="13" t="str">
        <f t="shared" si="5"/>
        <v>PAH-L</v>
      </c>
      <c r="I27" s="13">
        <f>IF(F27=0,_xlfn.XLOOKUP(G27,Ämnesdata!$A$3:$A$18,Ämnesdata!$B$3:$B$18),F27)</f>
        <v>3388.4415613920255</v>
      </c>
      <c r="J27" s="5"/>
      <c r="K27" s="5"/>
      <c r="L27" s="5"/>
    </row>
    <row r="28" spans="1:12" x14ac:dyDescent="0.2">
      <c r="A28" s="7" t="s">
        <v>31</v>
      </c>
      <c r="B28" s="7" t="s">
        <v>12</v>
      </c>
      <c r="C28" s="7" t="s">
        <v>12</v>
      </c>
      <c r="D28" s="5"/>
      <c r="E28" s="15" t="str">
        <f>'Effektiva medelvärden'!B29</f>
        <v>Antracen</v>
      </c>
      <c r="F28" s="15">
        <f>'Effektiva medelvärden'!C29</f>
        <v>0</v>
      </c>
      <c r="G28" s="13" t="str">
        <f t="shared" si="4"/>
        <v>Antracen</v>
      </c>
      <c r="H28" s="13" t="str">
        <f t="shared" si="5"/>
        <v>PAH-M</v>
      </c>
      <c r="I28" s="13">
        <f>IF(F28=0,_xlfn.XLOOKUP(G28,Ämnesdata!$A$3:$A$18,Ämnesdata!$B$3:$B$18),F28)</f>
        <v>19952.623149688792</v>
      </c>
      <c r="J28" s="5"/>
      <c r="K28" s="5"/>
      <c r="L28" s="5"/>
    </row>
    <row r="29" spans="1:12" x14ac:dyDescent="0.2">
      <c r="A29" s="7" t="s">
        <v>31</v>
      </c>
      <c r="B29" s="7" t="s">
        <v>13</v>
      </c>
      <c r="C29" s="7" t="s">
        <v>13</v>
      </c>
      <c r="D29" s="5"/>
      <c r="E29" s="15" t="str">
        <f>'Effektiva medelvärden'!B30</f>
        <v>Fluoren</v>
      </c>
      <c r="F29" s="15">
        <f>'Effektiva medelvärden'!C30</f>
        <v>0</v>
      </c>
      <c r="G29" s="13" t="str">
        <f t="shared" si="4"/>
        <v>Fluoren</v>
      </c>
      <c r="H29" s="13" t="str">
        <f t="shared" si="5"/>
        <v>PAH-M</v>
      </c>
      <c r="I29" s="13">
        <f>IF(F29=0,_xlfn.XLOOKUP(G29,Ämnesdata!$A$3:$A$18,Ämnesdata!$B$3:$B$18),F29)</f>
        <v>5888.4365535558973</v>
      </c>
      <c r="J29" s="5"/>
      <c r="K29" s="5"/>
      <c r="L29" s="5"/>
    </row>
    <row r="30" spans="1:12" x14ac:dyDescent="0.2">
      <c r="A30" s="7" t="s">
        <v>32</v>
      </c>
      <c r="B30" s="7" t="s">
        <v>14</v>
      </c>
      <c r="C30" s="7" t="s">
        <v>14</v>
      </c>
      <c r="D30" s="5"/>
      <c r="E30" s="15" t="str">
        <f>'Effektiva medelvärden'!B31</f>
        <v>Fenantren</v>
      </c>
      <c r="F30" s="15">
        <f>'Effektiva medelvärden'!C31</f>
        <v>0</v>
      </c>
      <c r="G30" s="13" t="str">
        <f t="shared" si="4"/>
        <v>Fenantren</v>
      </c>
      <c r="H30" s="13" t="str">
        <f t="shared" si="5"/>
        <v>PAH-M</v>
      </c>
      <c r="I30" s="13">
        <f>IF(F30=0,_xlfn.XLOOKUP(G30,Ämnesdata!$A$3:$A$18,Ämnesdata!$B$3:$B$18),F30)</f>
        <v>16982.436524617482</v>
      </c>
      <c r="J30" s="5"/>
      <c r="K30" s="5"/>
      <c r="L30" s="5"/>
    </row>
    <row r="31" spans="1:12" x14ac:dyDescent="0.2">
      <c r="A31" s="7" t="s">
        <v>32</v>
      </c>
      <c r="B31" s="7" t="s">
        <v>15</v>
      </c>
      <c r="C31" s="7" t="s">
        <v>15</v>
      </c>
      <c r="D31" s="5"/>
      <c r="E31" s="15" t="str">
        <f>'Effektiva medelvärden'!B32</f>
        <v>Fluoranten</v>
      </c>
      <c r="F31" s="15">
        <f>'Effektiva medelvärden'!C32</f>
        <v>0</v>
      </c>
      <c r="G31" s="13" t="str">
        <f t="shared" si="4"/>
        <v>Fluoranten</v>
      </c>
      <c r="H31" s="13" t="str">
        <f t="shared" si="5"/>
        <v>PAH-M</v>
      </c>
      <c r="I31" s="13">
        <f>IF(F31=0,_xlfn.XLOOKUP(G31,Ämnesdata!$A$3:$A$18,Ämnesdata!$B$3:$B$18),F31)</f>
        <v>151356.12484362084</v>
      </c>
      <c r="J31" s="5"/>
      <c r="K31" s="5"/>
      <c r="L31" s="5"/>
    </row>
    <row r="32" spans="1:12" x14ac:dyDescent="0.2">
      <c r="A32" s="7" t="s">
        <v>32</v>
      </c>
      <c r="B32" s="7" t="s">
        <v>16</v>
      </c>
      <c r="C32" s="7" t="s">
        <v>16</v>
      </c>
      <c r="D32" s="5"/>
      <c r="E32" s="15" t="str">
        <f>'Effektiva medelvärden'!B33</f>
        <v>Pyren</v>
      </c>
      <c r="F32" s="15">
        <f>'Effektiva medelvärden'!C33</f>
        <v>0</v>
      </c>
      <c r="G32" s="13" t="str">
        <f t="shared" si="4"/>
        <v>Pyren</v>
      </c>
      <c r="H32" s="13" t="str">
        <f t="shared" si="5"/>
        <v>PAH-M</v>
      </c>
      <c r="I32" s="13">
        <f>IF(F32=0,_xlfn.XLOOKUP(G32,Ämnesdata!$A$3:$A$18,Ämnesdata!$B$3:$B$18),F32)</f>
        <v>67608.297539198305</v>
      </c>
      <c r="J32" s="5"/>
      <c r="K32" s="5"/>
      <c r="L32" s="5"/>
    </row>
    <row r="33" spans="1:12" x14ac:dyDescent="0.2">
      <c r="A33" s="7" t="s">
        <v>32</v>
      </c>
      <c r="B33" s="7" t="s">
        <v>17</v>
      </c>
      <c r="C33" s="7" t="s">
        <v>17</v>
      </c>
      <c r="D33" s="5"/>
      <c r="E33" s="15" t="str">
        <f>'Effektiva medelvärden'!B34</f>
        <v>Benso(ghi)perylen</v>
      </c>
      <c r="F33" s="15">
        <f>'Effektiva medelvärden'!C34</f>
        <v>0</v>
      </c>
      <c r="G33" s="13" t="str">
        <f t="shared" si="4"/>
        <v>Benso(ghi)perylen</v>
      </c>
      <c r="H33" s="13" t="str">
        <f t="shared" si="5"/>
        <v>PAH-H</v>
      </c>
      <c r="I33" s="13">
        <f>IF(F33=0,_xlfn.XLOOKUP(G33,Ämnesdata!$A$3:$A$18,Ämnesdata!$B$3:$B$18),F33)</f>
        <v>2691534.8039269177</v>
      </c>
      <c r="J33" s="5"/>
      <c r="K33" s="5"/>
      <c r="L33" s="5"/>
    </row>
    <row r="34" spans="1:12" x14ac:dyDescent="0.2">
      <c r="A34" s="7" t="s">
        <v>32</v>
      </c>
      <c r="B34" s="7" t="s">
        <v>18</v>
      </c>
      <c r="C34" s="7" t="s">
        <v>18</v>
      </c>
      <c r="D34" s="5"/>
      <c r="E34" s="15" t="str">
        <f>'Effektiva medelvärden'!B35</f>
        <v>Benso(a)antracen</v>
      </c>
      <c r="F34" s="15">
        <f>'Effektiva medelvärden'!C35</f>
        <v>0</v>
      </c>
      <c r="G34" s="13" t="str">
        <f t="shared" si="4"/>
        <v>Benso(a)antracen</v>
      </c>
      <c r="H34" s="13" t="str">
        <f t="shared" si="5"/>
        <v>PAH-H</v>
      </c>
      <c r="I34" s="13">
        <f>IF(F34=0,_xlfn.XLOOKUP(G34,Ämnesdata!$A$3:$A$18,Ämnesdata!$B$3:$B$18),F34)</f>
        <v>616595.00186148309</v>
      </c>
      <c r="J34" s="5"/>
      <c r="K34" s="5"/>
      <c r="L34" s="5"/>
    </row>
    <row r="35" spans="1:12" x14ac:dyDescent="0.2">
      <c r="A35" s="7" t="s">
        <v>32</v>
      </c>
      <c r="B35" s="7" t="s">
        <v>19</v>
      </c>
      <c r="C35" s="7" t="s">
        <v>19</v>
      </c>
      <c r="D35" s="5"/>
      <c r="E35" s="15" t="str">
        <f>'Effektiva medelvärden'!B36</f>
        <v>Krysen</v>
      </c>
      <c r="F35" s="15">
        <f>'Effektiva medelvärden'!C36</f>
        <v>0</v>
      </c>
      <c r="G35" s="13" t="str">
        <f t="shared" si="4"/>
        <v>Krysen</v>
      </c>
      <c r="H35" s="13" t="str">
        <f t="shared" si="5"/>
        <v>PAH-H</v>
      </c>
      <c r="I35" s="13">
        <f>IF(F35=0,_xlfn.XLOOKUP(G35,Ämnesdata!$A$3:$A$18,Ämnesdata!$B$3:$B$18),F35)</f>
        <v>524807.46024977288</v>
      </c>
      <c r="J35" s="5"/>
      <c r="K35" s="5"/>
      <c r="L35" s="5"/>
    </row>
    <row r="36" spans="1:12" x14ac:dyDescent="0.2">
      <c r="A36" s="7" t="s">
        <v>32</v>
      </c>
      <c r="B36" s="7" t="s">
        <v>5</v>
      </c>
      <c r="C36" s="7" t="s">
        <v>5</v>
      </c>
      <c r="D36" s="5"/>
      <c r="E36" s="15" t="str">
        <f>'Effektiva medelvärden'!B37</f>
        <v>Benso(b)fluoranten</v>
      </c>
      <c r="F36" s="15">
        <f>'Effektiva medelvärden'!C37</f>
        <v>0</v>
      </c>
      <c r="G36" s="13" t="str">
        <f t="shared" si="4"/>
        <v>Benso(b)fluoranten</v>
      </c>
      <c r="H36" s="13" t="str">
        <f t="shared" si="5"/>
        <v>PAH-H</v>
      </c>
      <c r="I36" s="13">
        <f>IF(F36=0,_xlfn.XLOOKUP(G36,Ämnesdata!$A$3:$A$18,Ämnesdata!$B$3:$B$18),F36)</f>
        <v>218776.16239495538</v>
      </c>
      <c r="J36" s="5"/>
      <c r="K36" s="5"/>
      <c r="L36" s="5"/>
    </row>
    <row r="37" spans="1:12" x14ac:dyDescent="0.2">
      <c r="A37" s="7" t="s">
        <v>32</v>
      </c>
      <c r="B37" s="7" t="s">
        <v>20</v>
      </c>
      <c r="C37" s="7" t="s">
        <v>20</v>
      </c>
      <c r="D37" s="5"/>
      <c r="E37" s="15" t="str">
        <f>'Effektiva medelvärden'!B38</f>
        <v>Benso(k)fluoranten</v>
      </c>
      <c r="F37" s="15">
        <f>'Effektiva medelvärden'!C38</f>
        <v>0</v>
      </c>
      <c r="G37" s="13" t="str">
        <f t="shared" si="4"/>
        <v>Benso(k)fluoranten</v>
      </c>
      <c r="H37" s="13" t="str">
        <f t="shared" si="5"/>
        <v>PAH-H</v>
      </c>
      <c r="I37" s="13">
        <f>IF(F37=0,_xlfn.XLOOKUP(G37,Ämnesdata!$A$3:$A$18,Ämnesdata!$B$3:$B$18),F37)</f>
        <v>1737800.8287493798</v>
      </c>
      <c r="J37" s="5"/>
      <c r="K37" s="5"/>
      <c r="L37" s="5"/>
    </row>
    <row r="38" spans="1:12" x14ac:dyDescent="0.2">
      <c r="A38" s="5"/>
      <c r="B38" s="5"/>
      <c r="C38" s="5"/>
      <c r="D38" s="5"/>
      <c r="E38" s="15" t="str">
        <f>'Effektiva medelvärden'!B39</f>
        <v>Indeno(1,2,3-cd)pyren</v>
      </c>
      <c r="F38" s="15">
        <f>'Effektiva medelvärden'!C39</f>
        <v>0</v>
      </c>
      <c r="G38" s="13" t="str">
        <f t="shared" si="4"/>
        <v>Indeno(1,2,3-cd)pyren</v>
      </c>
      <c r="H38" s="13" t="str">
        <f t="shared" si="5"/>
        <v>PAH-H</v>
      </c>
      <c r="I38" s="13">
        <f>IF(F38=0,_xlfn.XLOOKUP(G38,Ämnesdata!$A$3:$A$18,Ämnesdata!$B$3:$B$18),F38)</f>
        <v>1047128.5480509007</v>
      </c>
      <c r="J38" s="5"/>
      <c r="K38" s="5"/>
      <c r="L38" s="5"/>
    </row>
    <row r="39" spans="1:12" x14ac:dyDescent="0.2">
      <c r="A39" s="5"/>
      <c r="B39" s="5"/>
      <c r="C39" s="5"/>
      <c r="D39" s="5"/>
      <c r="E39" s="15" t="str">
        <f>'Effektiva medelvärden'!B40</f>
        <v>Dibenso(a,h)antracen</v>
      </c>
      <c r="F39" s="15">
        <f>'Effektiva medelvärden'!C40</f>
        <v>0</v>
      </c>
      <c r="G39" s="13" t="str">
        <f t="shared" si="4"/>
        <v>Dibenso(a,h)antracen</v>
      </c>
      <c r="H39" s="13" t="str">
        <f t="shared" si="5"/>
        <v>PAH-H</v>
      </c>
      <c r="I39" s="13">
        <f>IF(F39=0,_xlfn.XLOOKUP(G39,Ämnesdata!$A$3:$A$18,Ämnesdata!$B$3:$B$18),F39)</f>
        <v>1380384.2646028849</v>
      </c>
      <c r="J39" s="5"/>
      <c r="K39" s="5"/>
      <c r="L39" s="5"/>
    </row>
    <row r="40" spans="1:12" x14ac:dyDescent="0.2">
      <c r="A40" s="5"/>
      <c r="B40" s="5"/>
      <c r="C40" s="5"/>
      <c r="D40" s="5"/>
      <c r="E40" s="15" t="str">
        <f>'Effektiva medelvärden'!B41</f>
        <v>Benso(a)pyren</v>
      </c>
      <c r="F40" s="15">
        <f>'Effektiva medelvärden'!C41</f>
        <v>0</v>
      </c>
      <c r="G40" s="13" t="str">
        <f t="shared" si="4"/>
        <v>Benso(a)pyren</v>
      </c>
      <c r="H40" s="13" t="str">
        <f t="shared" si="5"/>
        <v>PAH-H</v>
      </c>
      <c r="I40" s="13">
        <f>IF(F40=0,_xlfn.XLOOKUP(G40,Ämnesdata!$A$3:$A$18,Ämnesdata!$B$3:$B$18),F40)</f>
        <v>660693.44800759677</v>
      </c>
      <c r="J40" s="5"/>
      <c r="K40" s="5"/>
      <c r="L40" s="5"/>
    </row>
    <row r="41" spans="1:12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2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2" ht="15" x14ac:dyDescent="0.2">
      <c r="A43" s="4" t="s">
        <v>50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2" ht="15" x14ac:dyDescent="0.2">
      <c r="A44" s="4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2" ht="15" x14ac:dyDescent="0.2">
      <c r="A45" s="4" t="s">
        <v>30</v>
      </c>
      <c r="B45" s="5"/>
      <c r="C45" s="5"/>
      <c r="D45" s="5"/>
      <c r="E45" s="4" t="s">
        <v>31</v>
      </c>
      <c r="F45" s="5"/>
      <c r="G45" s="5"/>
      <c r="H45" s="5"/>
      <c r="I45" s="4" t="s">
        <v>32</v>
      </c>
      <c r="J45" s="5"/>
      <c r="K45" s="5"/>
      <c r="L45" s="5"/>
    </row>
    <row r="46" spans="1:12" x14ac:dyDescent="0.2">
      <c r="A46" s="9" t="s">
        <v>3</v>
      </c>
      <c r="B46" s="9" t="s">
        <v>51</v>
      </c>
      <c r="C46" s="9" t="s">
        <v>21</v>
      </c>
      <c r="D46" s="5"/>
      <c r="E46" s="9" t="s">
        <v>3</v>
      </c>
      <c r="F46" s="9" t="s">
        <v>51</v>
      </c>
      <c r="G46" s="9" t="s">
        <v>21</v>
      </c>
      <c r="H46" s="5"/>
      <c r="I46" s="9" t="s">
        <v>3</v>
      </c>
      <c r="J46" s="9" t="s">
        <v>51</v>
      </c>
      <c r="K46" s="9" t="s">
        <v>21</v>
      </c>
      <c r="L46" s="5"/>
    </row>
    <row r="47" spans="1:12" x14ac:dyDescent="0.2">
      <c r="A47" s="7" t="s">
        <v>6</v>
      </c>
      <c r="B47" s="13" t="e">
        <f>_xlfn.XLOOKUP(A47,$G$6:$G$21,$J$6:$J$21)</f>
        <v>#DIV/0!</v>
      </c>
      <c r="C47" s="13">
        <f>_xlfn.XLOOKUP(A47,$G$25:$G$40,$I$25:$I$40)</f>
        <v>954.99258602143675</v>
      </c>
      <c r="D47" s="5"/>
      <c r="E47" s="7" t="s">
        <v>9</v>
      </c>
      <c r="F47" s="13" t="e">
        <f>_xlfn.XLOOKUP(E47,$G$6:$G$21,$J$6:$J$21)</f>
        <v>#DIV/0!</v>
      </c>
      <c r="G47" s="13">
        <f>_xlfn.XLOOKUP(E47,$G$25:$G$40,$I$25:$I$40)</f>
        <v>19952.623149688792</v>
      </c>
      <c r="H47" s="5"/>
      <c r="I47" s="7" t="s">
        <v>14</v>
      </c>
      <c r="J47" s="13" t="e">
        <f>_xlfn.XLOOKUP(I47,$G$6:$G$21,$J$6:$J$21)</f>
        <v>#DIV/0!</v>
      </c>
      <c r="K47" s="13">
        <f t="shared" ref="K47:K54" si="6">_xlfn.XLOOKUP(I47,$G$25:$G$40,$I$25:$I$40)</f>
        <v>2691534.8039269177</v>
      </c>
      <c r="L47" s="5"/>
    </row>
    <row r="48" spans="1:12" x14ac:dyDescent="0.2">
      <c r="A48" s="7" t="s">
        <v>7</v>
      </c>
      <c r="B48" s="13" t="e">
        <f t="shared" ref="B48:B49" si="7">_xlfn.XLOOKUP(A48,$G$6:$G$21,$J$6:$J$21)</f>
        <v>#DIV/0!</v>
      </c>
      <c r="C48" s="13">
        <f>_xlfn.XLOOKUP(A48,$G$25:$G$40,$I$25:$I$40)</f>
        <v>2951.2092266663899</v>
      </c>
      <c r="D48" s="5"/>
      <c r="E48" s="7" t="s">
        <v>10</v>
      </c>
      <c r="F48" s="13" t="e">
        <f t="shared" ref="F48:F51" si="8">_xlfn.XLOOKUP(E48,$G$6:$G$21,$J$6:$J$21)</f>
        <v>#DIV/0!</v>
      </c>
      <c r="G48" s="13">
        <f>_xlfn.XLOOKUP(E48,$G$25:$G$40,$I$25:$I$40)</f>
        <v>5888.4365535558973</v>
      </c>
      <c r="H48" s="5"/>
      <c r="I48" s="7" t="s">
        <v>15</v>
      </c>
      <c r="J48" s="13" t="e">
        <f t="shared" ref="J48:J54" si="9">_xlfn.XLOOKUP(I48,$G$6:$G$21,$J$6:$J$21)</f>
        <v>#DIV/0!</v>
      </c>
      <c r="K48" s="13">
        <f t="shared" si="6"/>
        <v>616595.00186148309</v>
      </c>
      <c r="L48" s="5"/>
    </row>
    <row r="49" spans="1:12" x14ac:dyDescent="0.2">
      <c r="A49" s="7" t="s">
        <v>8</v>
      </c>
      <c r="B49" s="13" t="e">
        <f t="shared" si="7"/>
        <v>#DIV/0!</v>
      </c>
      <c r="C49" s="13">
        <f>_xlfn.XLOOKUP(A49,$G$25:$G$40,$I$25:$I$40)</f>
        <v>3388.4415613920255</v>
      </c>
      <c r="D49" s="5"/>
      <c r="E49" s="7" t="s">
        <v>11</v>
      </c>
      <c r="F49" s="13" t="e">
        <f t="shared" si="8"/>
        <v>#DIV/0!</v>
      </c>
      <c r="G49" s="13">
        <f>_xlfn.XLOOKUP(E49,$G$25:$G$40,$I$25:$I$40)</f>
        <v>16982.436524617482</v>
      </c>
      <c r="H49" s="5"/>
      <c r="I49" s="7" t="s">
        <v>16</v>
      </c>
      <c r="J49" s="13" t="e">
        <f t="shared" si="9"/>
        <v>#DIV/0!</v>
      </c>
      <c r="K49" s="13">
        <f t="shared" si="6"/>
        <v>524807.46024977288</v>
      </c>
      <c r="L49" s="5"/>
    </row>
    <row r="50" spans="1:12" x14ac:dyDescent="0.2">
      <c r="A50" s="9"/>
      <c r="B50" s="5"/>
      <c r="C50" s="5"/>
      <c r="D50" s="5"/>
      <c r="E50" s="7" t="s">
        <v>12</v>
      </c>
      <c r="F50" s="13" t="e">
        <f>_xlfn.XLOOKUP(E50,$G$6:$G$21,$J$6:$J$21)</f>
        <v>#DIV/0!</v>
      </c>
      <c r="G50" s="13">
        <f>_xlfn.XLOOKUP(E50,$G$25:$G$40,$I$25:$I$40)</f>
        <v>151356.12484362084</v>
      </c>
      <c r="H50" s="5"/>
      <c r="I50" s="7" t="s">
        <v>17</v>
      </c>
      <c r="J50" s="13" t="e">
        <f>_xlfn.XLOOKUP(I50,$G$6:$G$21,$J$6:$J$21)</f>
        <v>#DIV/0!</v>
      </c>
      <c r="K50" s="13">
        <f t="shared" si="6"/>
        <v>218776.16239495538</v>
      </c>
      <c r="L50" s="5"/>
    </row>
    <row r="51" spans="1:12" x14ac:dyDescent="0.2">
      <c r="A51" s="7"/>
      <c r="B51" s="5"/>
      <c r="C51" s="5"/>
      <c r="D51" s="5"/>
      <c r="E51" s="7" t="s">
        <v>13</v>
      </c>
      <c r="F51" s="13" t="e">
        <f t="shared" si="8"/>
        <v>#DIV/0!</v>
      </c>
      <c r="G51" s="13">
        <f>_xlfn.XLOOKUP(E51,$G$25:$G$40,$I$25:$I$40)</f>
        <v>67608.297539198305</v>
      </c>
      <c r="H51" s="5"/>
      <c r="I51" s="7" t="s">
        <v>18</v>
      </c>
      <c r="J51" s="13" t="e">
        <f t="shared" si="9"/>
        <v>#DIV/0!</v>
      </c>
      <c r="K51" s="13">
        <f t="shared" si="6"/>
        <v>1737800.8287493798</v>
      </c>
      <c r="L51" s="5"/>
    </row>
    <row r="52" spans="1:12" x14ac:dyDescent="0.2">
      <c r="A52" s="7"/>
      <c r="B52" s="5"/>
      <c r="C52" s="5"/>
      <c r="D52" s="5"/>
      <c r="E52" s="5"/>
      <c r="F52" s="5"/>
      <c r="G52" s="5"/>
      <c r="H52" s="5"/>
      <c r="I52" s="7" t="s">
        <v>19</v>
      </c>
      <c r="J52" s="13" t="e">
        <f>_xlfn.XLOOKUP(I52,$G$6:$G$21,$J$6:$J$21)</f>
        <v>#DIV/0!</v>
      </c>
      <c r="K52" s="13">
        <f t="shared" si="6"/>
        <v>1047128.5480509007</v>
      </c>
      <c r="L52" s="5"/>
    </row>
    <row r="53" spans="1:12" x14ac:dyDescent="0.2">
      <c r="A53" s="7"/>
      <c r="B53" s="5"/>
      <c r="C53" s="5"/>
      <c r="D53" s="5"/>
      <c r="E53" s="7" t="s">
        <v>25</v>
      </c>
      <c r="F53" s="13" t="e">
        <f>SUMPRODUCT(F47:F51,Ämnesdata!I6:I10)</f>
        <v>#DIV/0!</v>
      </c>
      <c r="G53" s="5"/>
      <c r="H53" s="5"/>
      <c r="I53" s="7" t="s">
        <v>5</v>
      </c>
      <c r="J53" s="13" t="e">
        <f t="shared" si="9"/>
        <v>#DIV/0!</v>
      </c>
      <c r="K53" s="13">
        <f t="shared" si="6"/>
        <v>1380384.2646028849</v>
      </c>
      <c r="L53" s="5"/>
    </row>
    <row r="54" spans="1:12" x14ac:dyDescent="0.2">
      <c r="A54" s="7"/>
      <c r="B54" s="5"/>
      <c r="C54" s="5"/>
      <c r="D54" s="5"/>
      <c r="E54" s="5"/>
      <c r="F54" s="5"/>
      <c r="G54" s="5"/>
      <c r="H54" s="5"/>
      <c r="I54" s="7" t="s">
        <v>20</v>
      </c>
      <c r="J54" s="13" t="e">
        <f t="shared" si="9"/>
        <v>#DIV/0!</v>
      </c>
      <c r="K54" s="13">
        <f t="shared" si="6"/>
        <v>660693.44800759677</v>
      </c>
      <c r="L54" s="5"/>
    </row>
    <row r="55" spans="1:12" ht="15" x14ac:dyDescent="0.2">
      <c r="A55" s="4" t="s">
        <v>49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ht="14.25" x14ac:dyDescent="0.25">
      <c r="A56" s="5"/>
      <c r="B56" s="12" t="s">
        <v>45</v>
      </c>
      <c r="C56" s="12" t="s">
        <v>46</v>
      </c>
      <c r="D56" s="12" t="s">
        <v>22</v>
      </c>
      <c r="E56" s="12" t="s">
        <v>23</v>
      </c>
      <c r="F56" s="12" t="s">
        <v>47</v>
      </c>
      <c r="G56" s="12" t="s">
        <v>48</v>
      </c>
      <c r="H56" s="7"/>
      <c r="I56" s="7" t="s">
        <v>25</v>
      </c>
      <c r="J56" s="13" t="e">
        <f>SUMPRODUCT(J47:J54,Ämnesdata!I11:I18)</f>
        <v>#DIV/0!</v>
      </c>
      <c r="K56" s="7"/>
      <c r="L56" s="5"/>
    </row>
    <row r="57" spans="1:12" x14ac:dyDescent="0.2">
      <c r="A57" s="9" t="s">
        <v>35</v>
      </c>
      <c r="B57" s="12" t="s">
        <v>27</v>
      </c>
      <c r="C57" s="12" t="s">
        <v>27</v>
      </c>
      <c r="D57" s="12" t="s">
        <v>26</v>
      </c>
      <c r="E57" s="12" t="s">
        <v>28</v>
      </c>
      <c r="F57" s="12" t="s">
        <v>28</v>
      </c>
      <c r="G57" s="12" t="s">
        <v>29</v>
      </c>
      <c r="H57" s="7"/>
      <c r="I57" s="7"/>
      <c r="J57" s="7"/>
      <c r="K57" s="7"/>
      <c r="L57" s="5"/>
    </row>
    <row r="58" spans="1:12" x14ac:dyDescent="0.2">
      <c r="A58" s="7" t="s">
        <v>30</v>
      </c>
      <c r="B58" s="20" t="e" cm="1">
        <f t="array" ref="B58">1/SUMPRODUCT(B47:B49/C47:C49)</f>
        <v>#DIV/0!</v>
      </c>
      <c r="C58" s="20" t="e" cm="1">
        <f t="array" ref="C58">1/SUMPRODUCT(B47:B49/Ämnesdata!C3:C5)</f>
        <v>#DIV/0!</v>
      </c>
      <c r="D58" s="20" t="e" cm="1">
        <f t="array" ref="D58">SUMPRODUCT(B47:B49*Ämnesdata!D3:D5/C47:C49)/SUMPRODUCT(B47:B49/C47:C49)</f>
        <v>#DIV/0!</v>
      </c>
      <c r="E58" s="20" t="e" cm="1">
        <f t="array" ref="E58">1/SUMPRODUCT(B47:B49/Ämnesdata!E3:E5)</f>
        <v>#DIV/0!</v>
      </c>
      <c r="F58" s="7"/>
      <c r="G58" s="7"/>
      <c r="H58" s="7"/>
      <c r="I58" s="7"/>
      <c r="J58" s="7"/>
      <c r="K58" s="7"/>
      <c r="L58" s="5"/>
    </row>
    <row r="59" spans="1:12" x14ac:dyDescent="0.2">
      <c r="A59" s="7" t="s">
        <v>31</v>
      </c>
      <c r="B59" s="20" t="e" cm="1">
        <f t="array" ref="B59">1/SUMPRODUCT(F47:F51/G47:G51)</f>
        <v>#DIV/0!</v>
      </c>
      <c r="C59" s="20" t="e" cm="1">
        <f t="array" ref="C59">1/SUMPRODUCT(F47:F51/Ämnesdata!C6:C10)</f>
        <v>#DIV/0!</v>
      </c>
      <c r="D59" s="20" t="e" cm="1">
        <f t="array" ref="D59">SUMPRODUCT(F47:F51*Ämnesdata!D6:D10/G47:G51)/SUMPRODUCT(F47:F51/G47:G51)</f>
        <v>#DIV/0!</v>
      </c>
      <c r="E59" s="7"/>
      <c r="F59" s="20" t="e">
        <f>Ämnesdata!F18*10/F53</f>
        <v>#DIV/0!</v>
      </c>
      <c r="G59" s="20" t="e">
        <f>Ämnesdata!H18*10/F53</f>
        <v>#DIV/0!</v>
      </c>
      <c r="H59" s="7"/>
      <c r="I59" s="7"/>
      <c r="J59" s="7"/>
      <c r="K59" s="7"/>
      <c r="L59" s="5"/>
    </row>
    <row r="60" spans="1:12" x14ac:dyDescent="0.2">
      <c r="A60" s="7" t="s">
        <v>32</v>
      </c>
      <c r="B60" s="20" t="e" cm="1">
        <f t="array" ref="B60">1/SUMPRODUCT(J47:J54/K47:K54)</f>
        <v>#DIV/0!</v>
      </c>
      <c r="C60" s="20" t="e" cm="1">
        <f t="array" ref="C60">1/SUMPRODUCT(J47:J54/Ämnesdata!C11:C18)</f>
        <v>#DIV/0!</v>
      </c>
      <c r="D60" s="20" t="e" cm="1">
        <f t="array" ref="D60">SUMPRODUCT(J47:J54*Ämnesdata!D11:D18/K47:K54)/SUMPRODUCT(J47:J54/K47:K54)</f>
        <v>#DIV/0!</v>
      </c>
      <c r="E60" s="7"/>
      <c r="F60" s="20" t="e">
        <f>Ämnesdata!F18*10/(J56*5)</f>
        <v>#DIV/0!</v>
      </c>
      <c r="G60" s="20" t="e">
        <f>Ämnesdata!H18*10/J56</f>
        <v>#DIV/0!</v>
      </c>
      <c r="H60" s="7"/>
      <c r="I60" s="7"/>
      <c r="J60" s="7"/>
      <c r="K60" s="7"/>
      <c r="L60" s="5"/>
    </row>
    <row r="61" spans="1:12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5"/>
    </row>
    <row r="62" spans="1:12" ht="14.25" x14ac:dyDescent="0.25">
      <c r="A62" s="7"/>
      <c r="B62" s="12" t="s">
        <v>45</v>
      </c>
      <c r="C62" s="12" t="s">
        <v>46</v>
      </c>
      <c r="D62" s="12" t="s">
        <v>22</v>
      </c>
      <c r="E62" s="12" t="s">
        <v>23</v>
      </c>
      <c r="F62" s="12" t="s">
        <v>47</v>
      </c>
      <c r="G62" s="12" t="s">
        <v>48</v>
      </c>
      <c r="H62" s="7"/>
      <c r="I62" s="7"/>
      <c r="J62" s="7"/>
      <c r="K62" s="7"/>
      <c r="L62" s="5"/>
    </row>
    <row r="63" spans="1:12" x14ac:dyDescent="0.2">
      <c r="A63" s="9" t="s">
        <v>35</v>
      </c>
      <c r="B63" s="12" t="s">
        <v>27</v>
      </c>
      <c r="C63" s="12" t="s">
        <v>27</v>
      </c>
      <c r="D63" s="12" t="s">
        <v>26</v>
      </c>
      <c r="E63" s="12" t="s">
        <v>28</v>
      </c>
      <c r="F63" s="12" t="s">
        <v>28</v>
      </c>
      <c r="G63" s="12" t="s">
        <v>29</v>
      </c>
      <c r="H63" s="7"/>
      <c r="I63" s="7"/>
      <c r="J63" s="7"/>
      <c r="K63" s="7"/>
      <c r="L63" s="5"/>
    </row>
    <row r="64" spans="1:12" x14ac:dyDescent="0.2">
      <c r="A64" s="7" t="s">
        <v>30</v>
      </c>
      <c r="B64" s="10" t="str">
        <f>IF(ISNUMBER(B58),ROUND(B58,3-(INT(LOG(B58))+1)),"data saknas")</f>
        <v>data saknas</v>
      </c>
      <c r="C64" s="10" t="str">
        <f>IF(ISNUMBER(C58),ROUND(C58,3-(INT(LOG(C58))+1)),"data saknas")</f>
        <v>data saknas</v>
      </c>
      <c r="D64" s="10" t="str">
        <f>IF(ISNUMBER(D58),ROUND(D58,3-(INT(LOG(D58))+1)),"data saknas")</f>
        <v>data saknas</v>
      </c>
      <c r="E64" s="10" t="str">
        <f>IF(ISNUMBER(E58),ROUND(E58,2-(INT(LOG(E58))+1)),"data saknas")</f>
        <v>data saknas</v>
      </c>
      <c r="F64" s="7"/>
      <c r="G64" s="7"/>
      <c r="H64" s="7"/>
      <c r="I64" s="7"/>
      <c r="J64" s="7"/>
      <c r="K64" s="7"/>
      <c r="L64" s="5"/>
    </row>
    <row r="65" spans="1:12" x14ac:dyDescent="0.2">
      <c r="A65" s="7" t="s">
        <v>31</v>
      </c>
      <c r="B65" s="10" t="str">
        <f t="shared" ref="B65:C66" si="10">IF(ISNUMBER(B59),ROUND(B59,3-(INT(LOG(B59))+1)),"data saknas")</f>
        <v>data saknas</v>
      </c>
      <c r="C65" s="10" t="str">
        <f t="shared" si="10"/>
        <v>data saknas</v>
      </c>
      <c r="D65" s="10" t="str">
        <f t="shared" ref="D65" si="11">IF(ISNUMBER(D59),ROUND(D59,3-(INT(LOG(D59))+1)),"data saknas")</f>
        <v>data saknas</v>
      </c>
      <c r="E65" s="7"/>
      <c r="F65" s="10" t="str">
        <f t="shared" ref="F65:G65" si="12">IF(ISNUMBER(F59),ROUND(F59,2-(INT(LOG(F59))+1)),"data saknas")</f>
        <v>data saknas</v>
      </c>
      <c r="G65" s="10" t="str">
        <f t="shared" si="12"/>
        <v>data saknas</v>
      </c>
      <c r="H65" s="7"/>
      <c r="I65" s="7"/>
      <c r="J65" s="7"/>
      <c r="K65" s="7"/>
      <c r="L65" s="5"/>
    </row>
    <row r="66" spans="1:12" x14ac:dyDescent="0.2">
      <c r="A66" s="7" t="s">
        <v>32</v>
      </c>
      <c r="B66" s="10" t="str">
        <f t="shared" si="10"/>
        <v>data saknas</v>
      </c>
      <c r="C66" s="10" t="str">
        <f t="shared" si="10"/>
        <v>data saknas</v>
      </c>
      <c r="D66" s="10" t="str">
        <f t="shared" ref="D66" si="13">IF(ISNUMBER(D60),ROUND(D60,3-(INT(LOG(D60))+1)),"data saknas")</f>
        <v>data saknas</v>
      </c>
      <c r="E66" s="7"/>
      <c r="F66" s="10" t="str">
        <f t="shared" ref="F66:G66" si="14">IF(ISNUMBER(F60),ROUND(F60,2-(INT(LOG(F60))+1)),"data saknas")</f>
        <v>data saknas</v>
      </c>
      <c r="G66" s="10" t="str">
        <f t="shared" si="14"/>
        <v>data saknas</v>
      </c>
      <c r="H66" s="7"/>
      <c r="I66" s="7"/>
      <c r="J66" s="7"/>
      <c r="K66" s="7"/>
      <c r="L66" s="5"/>
    </row>
    <row r="67" spans="1:12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</row>
  </sheetData>
  <sheetProtection sheet="1" objects="1" scenarios="1"/>
  <sortState xmlns:xlrd2="http://schemas.microsoft.com/office/spreadsheetml/2017/richdata2" ref="A6:C21">
    <sortCondition ref="B6:B21"/>
  </sortState>
  <mergeCells count="3">
    <mergeCell ref="I4:I5"/>
    <mergeCell ref="J4:J5"/>
    <mergeCell ref="A2:E2"/>
  </mergeCells>
  <pageMargins left="0.7" right="0.7" top="0.75" bottom="0.75" header="0.3" footer="0.3"/>
  <ignoredErrors>
    <ignoredError sqref="J56 F53 C58:D60" formulaRange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Om verktyget</vt:lpstr>
      <vt:lpstr>Effektiva medelvärden</vt:lpstr>
      <vt:lpstr>Egna ämnesnamn</vt:lpstr>
      <vt:lpstr>Ämnesdata</vt:lpstr>
      <vt:lpstr>Beräkningar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Mats Eriksson</dc:creator>
  <cp:keywords/>
  <dc:description/>
  <cp:lastModifiedBy>Matilda Johansson</cp:lastModifiedBy>
  <cp:revision/>
  <dcterms:created xsi:type="dcterms:W3CDTF">2023-09-13T04:32:41Z</dcterms:created>
  <dcterms:modified xsi:type="dcterms:W3CDTF">2026-02-10T10:02:49Z</dcterms:modified>
  <cp:category/>
  <cp:contentStatus/>
</cp:coreProperties>
</file>